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228"/>
  <workbookPr/>
  <mc:AlternateContent xmlns:mc="http://schemas.openxmlformats.org/markup-compatibility/2006">
    <mc:Choice Requires="x15">
      <x15ac:absPath xmlns:x15ac="http://schemas.microsoft.com/office/spreadsheetml/2010/11/ac" url="C:\Users\אופיר מאגדי\Desktop\מכללה למנהל GOOL\הקלטות\שיעור 6 ו 7 לוחות סילוקין\"/>
    </mc:Choice>
  </mc:AlternateContent>
  <xr:revisionPtr revIDLastSave="0" documentId="13_ncr:1_{9D4BBDD1-3081-4C2B-B269-3AC52FF585D1}" xr6:coauthVersionLast="45" xr6:coauthVersionMax="45" xr10:uidLastSave="{00000000-0000-0000-0000-000000000000}"/>
  <bookViews>
    <workbookView xWindow="-108" yWindow="-108" windowWidth="23256" windowHeight="12576" xr2:uid="{00000000-000D-0000-FFFF-FFFF00000000}"/>
  </bookViews>
  <sheets>
    <sheet name="דוגמאות מרצה שאלות 1-6" sheetId="1" r:id="rId1"/>
    <sheet name="תרגול עצמי שאלות 7-11" sheetId="2" r:id="rId2"/>
    <sheet name="שאלות סיכום  12-15" sheetId="4" r:id="rId3"/>
    <sheet name="שאלות מבחינות 16-19"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312" i="5" l="1"/>
  <c r="L312" i="5" s="1"/>
  <c r="J310" i="5"/>
  <c r="K320" i="5" s="1"/>
  <c r="J177" i="5"/>
  <c r="J174" i="5"/>
  <c r="J173" i="5"/>
  <c r="J175" i="5" s="1"/>
  <c r="J151" i="5"/>
  <c r="J16" i="5"/>
  <c r="J13" i="5"/>
  <c r="J12" i="5"/>
  <c r="L151" i="4"/>
  <c r="L152" i="4"/>
  <c r="L153" i="4"/>
  <c r="L154" i="4"/>
  <c r="L155" i="4"/>
  <c r="L156" i="4"/>
  <c r="L157" i="4"/>
  <c r="L158" i="4"/>
  <c r="L159" i="4"/>
  <c r="L160" i="4"/>
  <c r="L161" i="4"/>
  <c r="L162" i="4"/>
  <c r="L163" i="4"/>
  <c r="L164" i="4"/>
  <c r="L165" i="4"/>
  <c r="L166" i="4"/>
  <c r="L167" i="4"/>
  <c r="L168" i="4"/>
  <c r="L169" i="4"/>
  <c r="L170" i="4"/>
  <c r="L171" i="4"/>
  <c r="L172" i="4"/>
  <c r="L150" i="4"/>
  <c r="N172" i="4"/>
  <c r="O172" i="4" s="1"/>
  <c r="O150" i="4"/>
  <c r="O151" i="4"/>
  <c r="O152" i="4"/>
  <c r="O153" i="4"/>
  <c r="O154" i="4"/>
  <c r="O155" i="4"/>
  <c r="O156" i="4"/>
  <c r="O157" i="4"/>
  <c r="O158" i="4"/>
  <c r="O159" i="4"/>
  <c r="O160" i="4"/>
  <c r="O161" i="4"/>
  <c r="O162" i="4"/>
  <c r="O163" i="4"/>
  <c r="O164" i="4"/>
  <c r="O165" i="4"/>
  <c r="O166" i="4"/>
  <c r="O167" i="4"/>
  <c r="O168" i="4"/>
  <c r="O169" i="4"/>
  <c r="O170" i="4"/>
  <c r="O171" i="4"/>
  <c r="P150" i="4"/>
  <c r="P151" i="4"/>
  <c r="P152" i="4"/>
  <c r="P153" i="4"/>
  <c r="P154" i="4"/>
  <c r="P155" i="4"/>
  <c r="P156" i="4"/>
  <c r="P157" i="4"/>
  <c r="P158" i="4"/>
  <c r="P159" i="4"/>
  <c r="P160" i="4"/>
  <c r="P161" i="4"/>
  <c r="P162" i="4"/>
  <c r="P163" i="4"/>
  <c r="P164" i="4"/>
  <c r="P165" i="4"/>
  <c r="P166" i="4"/>
  <c r="P167" i="4"/>
  <c r="P168" i="4"/>
  <c r="P169" i="4"/>
  <c r="P170" i="4"/>
  <c r="P171" i="4"/>
  <c r="P172" i="4"/>
  <c r="P149" i="4"/>
  <c r="O149" i="4"/>
  <c r="M172" i="4"/>
  <c r="L149" i="4"/>
  <c r="P103" i="4"/>
  <c r="O103" i="4"/>
  <c r="N103" i="4"/>
  <c r="K99" i="4"/>
  <c r="K319" i="5" l="1"/>
  <c r="K318" i="5"/>
  <c r="K317" i="5"/>
  <c r="K312" i="5"/>
  <c r="K323" i="5"/>
  <c r="K322" i="5"/>
  <c r="K314" i="5"/>
  <c r="K315" i="5"/>
  <c r="K321" i="5"/>
  <c r="K313" i="5"/>
  <c r="K316" i="5"/>
  <c r="K178" i="5"/>
  <c r="K186" i="5"/>
  <c r="K194" i="5"/>
  <c r="K202" i="5"/>
  <c r="K210" i="5"/>
  <c r="K218" i="5"/>
  <c r="K226" i="5"/>
  <c r="K234" i="5"/>
  <c r="K242" i="5"/>
  <c r="K250" i="5"/>
  <c r="K258" i="5"/>
  <c r="K266" i="5"/>
  <c r="K274" i="5"/>
  <c r="K282" i="5"/>
  <c r="K290" i="5"/>
  <c r="K204" i="5"/>
  <c r="K228" i="5"/>
  <c r="K244" i="5"/>
  <c r="K268" i="5"/>
  <c r="K284" i="5"/>
  <c r="K181" i="5"/>
  <c r="K189" i="5"/>
  <c r="K205" i="5"/>
  <c r="K221" i="5"/>
  <c r="K245" i="5"/>
  <c r="K261" i="5"/>
  <c r="K285" i="5"/>
  <c r="K192" i="5"/>
  <c r="K224" i="5"/>
  <c r="K248" i="5"/>
  <c r="K264" i="5"/>
  <c r="K280" i="5"/>
  <c r="K185" i="5"/>
  <c r="K193" i="5"/>
  <c r="K209" i="5"/>
  <c r="K217" i="5"/>
  <c r="K233" i="5"/>
  <c r="K257" i="5"/>
  <c r="K273" i="5"/>
  <c r="K177" i="5"/>
  <c r="K179" i="5"/>
  <c r="K187" i="5"/>
  <c r="K195" i="5"/>
  <c r="K203" i="5"/>
  <c r="K211" i="5"/>
  <c r="K219" i="5"/>
  <c r="K227" i="5"/>
  <c r="K235" i="5"/>
  <c r="K243" i="5"/>
  <c r="K251" i="5"/>
  <c r="K259" i="5"/>
  <c r="K267" i="5"/>
  <c r="K275" i="5"/>
  <c r="K283" i="5"/>
  <c r="K291" i="5"/>
  <c r="K180" i="5"/>
  <c r="K188" i="5"/>
  <c r="K196" i="5"/>
  <c r="K212" i="5"/>
  <c r="K220" i="5"/>
  <c r="K236" i="5"/>
  <c r="K252" i="5"/>
  <c r="K260" i="5"/>
  <c r="K276" i="5"/>
  <c r="K292" i="5"/>
  <c r="K197" i="5"/>
  <c r="K213" i="5"/>
  <c r="K229" i="5"/>
  <c r="K237" i="5"/>
  <c r="K253" i="5"/>
  <c r="K269" i="5"/>
  <c r="K277" i="5"/>
  <c r="K293" i="5"/>
  <c r="K184" i="5"/>
  <c r="K200" i="5"/>
  <c r="K208" i="5"/>
  <c r="K232" i="5"/>
  <c r="K256" i="5"/>
  <c r="K288" i="5"/>
  <c r="K241" i="5"/>
  <c r="K281" i="5"/>
  <c r="K182" i="5"/>
  <c r="K190" i="5"/>
  <c r="K198" i="5"/>
  <c r="K206" i="5"/>
  <c r="K214" i="5"/>
  <c r="K222" i="5"/>
  <c r="K230" i="5"/>
  <c r="K238" i="5"/>
  <c r="K246" i="5"/>
  <c r="K254" i="5"/>
  <c r="K262" i="5"/>
  <c r="K270" i="5"/>
  <c r="K278" i="5"/>
  <c r="K286" i="5"/>
  <c r="K294" i="5"/>
  <c r="K183" i="5"/>
  <c r="K191" i="5"/>
  <c r="K199" i="5"/>
  <c r="K207" i="5"/>
  <c r="K215" i="5"/>
  <c r="K223" i="5"/>
  <c r="K231" i="5"/>
  <c r="K239" i="5"/>
  <c r="K247" i="5"/>
  <c r="K255" i="5"/>
  <c r="K263" i="5"/>
  <c r="K271" i="5"/>
  <c r="K279" i="5"/>
  <c r="K287" i="5"/>
  <c r="K295" i="5"/>
  <c r="K216" i="5"/>
  <c r="K240" i="5"/>
  <c r="K272" i="5"/>
  <c r="K296" i="5"/>
  <c r="K201" i="5"/>
  <c r="K225" i="5"/>
  <c r="K249" i="5"/>
  <c r="K265" i="5"/>
  <c r="K289" i="5"/>
  <c r="L177" i="5"/>
  <c r="J14" i="5"/>
  <c r="M18" i="5" s="1"/>
  <c r="J155" i="5"/>
  <c r="J152" i="5" s="1"/>
  <c r="G152" i="5" s="1"/>
  <c r="L16" i="5"/>
  <c r="M91" i="5"/>
  <c r="M19" i="5"/>
  <c r="O50" i="4"/>
  <c r="L58" i="4"/>
  <c r="L57" i="4"/>
  <c r="P57" i="4" s="1"/>
  <c r="P58" i="4"/>
  <c r="L59" i="4" s="1"/>
  <c r="P56" i="4"/>
  <c r="O56" i="4"/>
  <c r="N57" i="4"/>
  <c r="O57" i="4" s="1"/>
  <c r="N58" i="4"/>
  <c r="O58" i="4" s="1"/>
  <c r="N56" i="4"/>
  <c r="L56" i="4"/>
  <c r="M57" i="4"/>
  <c r="M58" i="4"/>
  <c r="M59" i="4"/>
  <c r="M60" i="4"/>
  <c r="M61" i="4"/>
  <c r="M62" i="4"/>
  <c r="M63" i="4"/>
  <c r="M64" i="4"/>
  <c r="M65" i="4"/>
  <c r="M66" i="4"/>
  <c r="M67" i="4"/>
  <c r="M68" i="4"/>
  <c r="M69" i="4"/>
  <c r="M70" i="4"/>
  <c r="M71" i="4"/>
  <c r="M72" i="4"/>
  <c r="M73" i="4"/>
  <c r="M74" i="4"/>
  <c r="M75" i="4"/>
  <c r="M76" i="4"/>
  <c r="M77" i="4"/>
  <c r="M78" i="4"/>
  <c r="M79" i="4"/>
  <c r="M56" i="4"/>
  <c r="L54" i="4"/>
  <c r="L53" i="4"/>
  <c r="L52" i="4"/>
  <c r="L15" i="4"/>
  <c r="L12" i="4"/>
  <c r="L11" i="4"/>
  <c r="P202" i="2"/>
  <c r="P196" i="2"/>
  <c r="P195" i="2"/>
  <c r="L192" i="2"/>
  <c r="L170" i="2"/>
  <c r="L169" i="2"/>
  <c r="P169" i="2" s="1"/>
  <c r="P170" i="2"/>
  <c r="L171" i="2" s="1"/>
  <c r="P168" i="2"/>
  <c r="O168" i="2"/>
  <c r="N170" i="2"/>
  <c r="O170" i="2" s="1"/>
  <c r="N168" i="2"/>
  <c r="M173" i="2"/>
  <c r="L168" i="2"/>
  <c r="P126" i="2"/>
  <c r="P127" i="2"/>
  <c r="O126" i="2"/>
  <c r="O127" i="2"/>
  <c r="L127" i="2"/>
  <c r="N127" i="2" s="1"/>
  <c r="L128" i="2"/>
  <c r="P128" i="2" s="1"/>
  <c r="L129" i="2" s="1"/>
  <c r="L126" i="2"/>
  <c r="P125" i="2"/>
  <c r="O125" i="2"/>
  <c r="N126" i="2"/>
  <c r="N125" i="2"/>
  <c r="L125" i="2"/>
  <c r="M126" i="2"/>
  <c r="M127" i="2"/>
  <c r="M128" i="2"/>
  <c r="M129" i="2"/>
  <c r="M130" i="2"/>
  <c r="M131" i="2"/>
  <c r="M132" i="2"/>
  <c r="M133" i="2"/>
  <c r="M134" i="2"/>
  <c r="M135" i="2"/>
  <c r="M136" i="2"/>
  <c r="M137" i="2"/>
  <c r="M138" i="2"/>
  <c r="M139" i="2"/>
  <c r="M140" i="2"/>
  <c r="M141" i="2"/>
  <c r="M142" i="2"/>
  <c r="M143" i="2"/>
  <c r="M144" i="2"/>
  <c r="M145" i="2"/>
  <c r="M146" i="2"/>
  <c r="M147" i="2"/>
  <c r="M148" i="2"/>
  <c r="M149" i="2"/>
  <c r="M125" i="2"/>
  <c r="L123" i="2"/>
  <c r="L44" i="2"/>
  <c r="L42" i="2"/>
  <c r="O47" i="2" s="1"/>
  <c r="L40" i="2"/>
  <c r="L13" i="2"/>
  <c r="O9" i="2"/>
  <c r="L10" i="2" s="1"/>
  <c r="L9" i="2"/>
  <c r="L221" i="1"/>
  <c r="J219" i="1"/>
  <c r="J220" i="1"/>
  <c r="J221" i="1"/>
  <c r="N221" i="1"/>
  <c r="N218" i="1"/>
  <c r="N219" i="1"/>
  <c r="N220" i="1"/>
  <c r="J218" i="1"/>
  <c r="N217" i="1"/>
  <c r="K221" i="1"/>
  <c r="M218" i="1"/>
  <c r="M219" i="1"/>
  <c r="M220" i="1"/>
  <c r="M217" i="1"/>
  <c r="J217" i="1"/>
  <c r="M129" i="5" l="1"/>
  <c r="M34" i="5"/>
  <c r="M132" i="5"/>
  <c r="M109" i="5"/>
  <c r="M117" i="5"/>
  <c r="M70" i="5"/>
  <c r="M114" i="5"/>
  <c r="M80" i="5"/>
  <c r="M312" i="5"/>
  <c r="N312" i="5"/>
  <c r="J313" i="5" s="1"/>
  <c r="M99" i="5"/>
  <c r="M52" i="5"/>
  <c r="M23" i="5"/>
  <c r="M60" i="5"/>
  <c r="M119" i="5"/>
  <c r="M42" i="5"/>
  <c r="M37" i="5"/>
  <c r="M33" i="5"/>
  <c r="M74" i="5"/>
  <c r="M35" i="5"/>
  <c r="M92" i="5"/>
  <c r="M53" i="5"/>
  <c r="M133" i="5"/>
  <c r="M110" i="5"/>
  <c r="M24" i="5"/>
  <c r="M120" i="5"/>
  <c r="M73" i="5"/>
  <c r="M82" i="5"/>
  <c r="M43" i="5"/>
  <c r="M123" i="5"/>
  <c r="M100" i="5"/>
  <c r="M61" i="5"/>
  <c r="M22" i="5"/>
  <c r="M118" i="5"/>
  <c r="M71" i="5"/>
  <c r="M32" i="5"/>
  <c r="M128" i="5"/>
  <c r="M81" i="5"/>
  <c r="M177" i="5"/>
  <c r="M78" i="5"/>
  <c r="M88" i="5"/>
  <c r="M27" i="5"/>
  <c r="M45" i="5"/>
  <c r="M55" i="5"/>
  <c r="M65" i="5"/>
  <c r="M90" i="5"/>
  <c r="M51" i="5"/>
  <c r="M28" i="5"/>
  <c r="M108" i="5"/>
  <c r="M69" i="5"/>
  <c r="M46" i="5"/>
  <c r="M126" i="5"/>
  <c r="M79" i="5"/>
  <c r="M56" i="5"/>
  <c r="M16" i="5"/>
  <c r="K16" i="5" s="1"/>
  <c r="N16" i="5" s="1"/>
  <c r="J17" i="5" s="1"/>
  <c r="L17" i="5" s="1"/>
  <c r="M89" i="5"/>
  <c r="M98" i="5"/>
  <c r="M59" i="5"/>
  <c r="M36" i="5"/>
  <c r="M116" i="5"/>
  <c r="M77" i="5"/>
  <c r="M54" i="5"/>
  <c r="M134" i="5"/>
  <c r="M87" i="5"/>
  <c r="M64" i="5"/>
  <c r="M17" i="5"/>
  <c r="M97" i="5"/>
  <c r="M47" i="5"/>
  <c r="M127" i="5"/>
  <c r="M57" i="5"/>
  <c r="M107" i="5"/>
  <c r="M125" i="5"/>
  <c r="M96" i="5"/>
  <c r="M26" i="5"/>
  <c r="M106" i="5"/>
  <c r="M83" i="5"/>
  <c r="M44" i="5"/>
  <c r="M124" i="5"/>
  <c r="M101" i="5"/>
  <c r="M62" i="5"/>
  <c r="M111" i="5"/>
  <c r="M72" i="5"/>
  <c r="M25" i="5"/>
  <c r="M121" i="5"/>
  <c r="M50" i="5"/>
  <c r="M68" i="5"/>
  <c r="M86" i="5"/>
  <c r="M135" i="5"/>
  <c r="M115" i="5"/>
  <c r="M63" i="5"/>
  <c r="M58" i="5"/>
  <c r="M122" i="5"/>
  <c r="M67" i="5"/>
  <c r="M131" i="5"/>
  <c r="M76" i="5"/>
  <c r="M21" i="5"/>
  <c r="M85" i="5"/>
  <c r="M30" i="5"/>
  <c r="M94" i="5"/>
  <c r="M31" i="5"/>
  <c r="M95" i="5"/>
  <c r="M40" i="5"/>
  <c r="M104" i="5"/>
  <c r="M41" i="5"/>
  <c r="M105" i="5"/>
  <c r="M66" i="5"/>
  <c r="M130" i="5"/>
  <c r="M75" i="5"/>
  <c r="M20" i="5"/>
  <c r="M84" i="5"/>
  <c r="M29" i="5"/>
  <c r="M93" i="5"/>
  <c r="M38" i="5"/>
  <c r="M102" i="5"/>
  <c r="M39" i="5"/>
  <c r="M103" i="5"/>
  <c r="M48" i="5"/>
  <c r="M112" i="5"/>
  <c r="M49" i="5"/>
  <c r="M113" i="5"/>
  <c r="N177" i="5"/>
  <c r="J178" i="5" s="1"/>
  <c r="P59" i="4"/>
  <c r="L60" i="4" s="1"/>
  <c r="N59" i="4"/>
  <c r="O59" i="4" s="1"/>
  <c r="L13" i="4"/>
  <c r="O19" i="4" s="1"/>
  <c r="O34" i="4"/>
  <c r="O38" i="4"/>
  <c r="O15" i="4"/>
  <c r="O32" i="4"/>
  <c r="O33" i="4"/>
  <c r="O35" i="4"/>
  <c r="O30" i="4"/>
  <c r="O31" i="4"/>
  <c r="O24" i="4"/>
  <c r="O25" i="4"/>
  <c r="O20" i="4"/>
  <c r="O22" i="4"/>
  <c r="O23" i="4"/>
  <c r="O16" i="4"/>
  <c r="O21" i="4"/>
  <c r="O29" i="4"/>
  <c r="O37" i="4"/>
  <c r="O17" i="4"/>
  <c r="N15" i="4"/>
  <c r="N171" i="2"/>
  <c r="O171" i="2" s="1"/>
  <c r="P171" i="2"/>
  <c r="L172" i="2" s="1"/>
  <c r="N169" i="2"/>
  <c r="O169" i="2" s="1"/>
  <c r="P129" i="2"/>
  <c r="L130" i="2" s="1"/>
  <c r="N129" i="2"/>
  <c r="O129" i="2" s="1"/>
  <c r="N128" i="2"/>
  <c r="O128" i="2" s="1"/>
  <c r="N13" i="2"/>
  <c r="L11" i="2"/>
  <c r="O102" i="2"/>
  <c r="O86" i="2"/>
  <c r="O78" i="2"/>
  <c r="O62" i="2"/>
  <c r="O54" i="2"/>
  <c r="O101" i="2"/>
  <c r="O93" i="2"/>
  <c r="O85" i="2"/>
  <c r="O77" i="2"/>
  <c r="O69" i="2"/>
  <c r="O61" i="2"/>
  <c r="O53" i="2"/>
  <c r="O45" i="2"/>
  <c r="O100" i="2"/>
  <c r="O92" i="2"/>
  <c r="O84" i="2"/>
  <c r="O76" i="2"/>
  <c r="O68" i="2"/>
  <c r="O60" i="2"/>
  <c r="O52" i="2"/>
  <c r="N44" i="2"/>
  <c r="O99" i="2"/>
  <c r="O91" i="2"/>
  <c r="O83" i="2"/>
  <c r="O75" i="2"/>
  <c r="O67" i="2"/>
  <c r="O59" i="2"/>
  <c r="O51" i="2"/>
  <c r="O82" i="2"/>
  <c r="O94" i="2"/>
  <c r="O70" i="2"/>
  <c r="O46" i="2"/>
  <c r="O98" i="2"/>
  <c r="O44" i="2"/>
  <c r="O96" i="2"/>
  <c r="O88" i="2"/>
  <c r="O80" i="2"/>
  <c r="O72" i="2"/>
  <c r="O64" i="2"/>
  <c r="O56" i="2"/>
  <c r="O48" i="2"/>
  <c r="O90" i="2"/>
  <c r="O74" i="2"/>
  <c r="O66" i="2"/>
  <c r="O58" i="2"/>
  <c r="O50" i="2"/>
  <c r="O97" i="2"/>
  <c r="O89" i="2"/>
  <c r="O81" i="2"/>
  <c r="O73" i="2"/>
  <c r="O65" i="2"/>
  <c r="O57" i="2"/>
  <c r="O49" i="2"/>
  <c r="O103" i="2"/>
  <c r="O95" i="2"/>
  <c r="O87" i="2"/>
  <c r="O79" i="2"/>
  <c r="O71" i="2"/>
  <c r="O63" i="2"/>
  <c r="O55" i="2"/>
  <c r="M221" i="1"/>
  <c r="N313" i="5" l="1"/>
  <c r="J314" i="5" s="1"/>
  <c r="L313" i="5"/>
  <c r="M313" i="5" s="1"/>
  <c r="K17" i="5"/>
  <c r="N17" i="5" s="1"/>
  <c r="J18" i="5" s="1"/>
  <c r="L18" i="5" s="1"/>
  <c r="K18" i="5" s="1"/>
  <c r="N18" i="5" s="1"/>
  <c r="J19" i="5" s="1"/>
  <c r="L19" i="5" s="1"/>
  <c r="K19" i="5" s="1"/>
  <c r="N19" i="5" s="1"/>
  <c r="J20" i="5" s="1"/>
  <c r="L20" i="5" s="1"/>
  <c r="K20" i="5" s="1"/>
  <c r="N20" i="5" s="1"/>
  <c r="J21" i="5" s="1"/>
  <c r="L21" i="5" s="1"/>
  <c r="K21" i="5" s="1"/>
  <c r="N21" i="5" s="1"/>
  <c r="J22" i="5" s="1"/>
  <c r="N178" i="5"/>
  <c r="J179" i="5" s="1"/>
  <c r="L178" i="5"/>
  <c r="M178" i="5" s="1"/>
  <c r="N60" i="4"/>
  <c r="O60" i="4" s="1"/>
  <c r="P60" i="4"/>
  <c r="L61" i="4" s="1"/>
  <c r="M15" i="4"/>
  <c r="P15" i="4" s="1"/>
  <c r="L16" i="4" s="1"/>
  <c r="N16" i="4" s="1"/>
  <c r="M16" i="4" s="1"/>
  <c r="P16" i="4" s="1"/>
  <c r="L17" i="4" s="1"/>
  <c r="O26" i="4"/>
  <c r="O36" i="4"/>
  <c r="O27" i="4"/>
  <c r="O18" i="4"/>
  <c r="O28" i="4"/>
  <c r="N17" i="4"/>
  <c r="M17" i="4" s="1"/>
  <c r="P17" i="4" s="1"/>
  <c r="L18" i="4" s="1"/>
  <c r="N18" i="4" s="1"/>
  <c r="M18" i="4" s="1"/>
  <c r="P18" i="4" s="1"/>
  <c r="L19" i="4" s="1"/>
  <c r="N172" i="2"/>
  <c r="O172" i="2" s="1"/>
  <c r="P172" i="2"/>
  <c r="L173" i="2" s="1"/>
  <c r="P130" i="2"/>
  <c r="L131" i="2" s="1"/>
  <c r="N130" i="2"/>
  <c r="O130" i="2" s="1"/>
  <c r="M44" i="2"/>
  <c r="P44" i="2" s="1"/>
  <c r="L45" i="2" s="1"/>
  <c r="N45" i="2" s="1"/>
  <c r="M45" i="2" s="1"/>
  <c r="P45" i="2" s="1"/>
  <c r="L46" i="2" s="1"/>
  <c r="N46" i="2" s="1"/>
  <c r="M46" i="2" s="1"/>
  <c r="P46" i="2" s="1"/>
  <c r="L47" i="2" s="1"/>
  <c r="N47" i="2" s="1"/>
  <c r="M47" i="2" s="1"/>
  <c r="P47" i="2" s="1"/>
  <c r="L48" i="2" s="1"/>
  <c r="O19" i="2"/>
  <c r="O21" i="2"/>
  <c r="O20" i="2"/>
  <c r="O14" i="2"/>
  <c r="O22" i="2"/>
  <c r="O18" i="2"/>
  <c r="O15" i="2"/>
  <c r="O23" i="2"/>
  <c r="O16" i="2"/>
  <c r="O24" i="2"/>
  <c r="O17" i="2"/>
  <c r="O13" i="2"/>
  <c r="M13" i="2" s="1"/>
  <c r="P13" i="2" s="1"/>
  <c r="L14" i="2" s="1"/>
  <c r="N14" i="2" s="1"/>
  <c r="M14" i="2" s="1"/>
  <c r="P14" i="2" s="1"/>
  <c r="L15" i="2" s="1"/>
  <c r="N15" i="2" s="1"/>
  <c r="L314" i="5" l="1"/>
  <c r="M314" i="5" s="1"/>
  <c r="N314" i="5"/>
  <c r="J315" i="5" s="1"/>
  <c r="L179" i="5"/>
  <c r="M179" i="5" s="1"/>
  <c r="N179" i="5"/>
  <c r="J180" i="5" s="1"/>
  <c r="L22" i="5"/>
  <c r="K22" i="5" s="1"/>
  <c r="N22" i="5" s="1"/>
  <c r="J23" i="5" s="1"/>
  <c r="N61" i="4"/>
  <c r="O61" i="4" s="1"/>
  <c r="P61" i="4"/>
  <c r="L62" i="4" s="1"/>
  <c r="N19" i="4"/>
  <c r="M19" i="4" s="1"/>
  <c r="P19" i="4" s="1"/>
  <c r="L20" i="4" s="1"/>
  <c r="P173" i="2"/>
  <c r="N173" i="2"/>
  <c r="O173" i="2" s="1"/>
  <c r="P131" i="2"/>
  <c r="L132" i="2" s="1"/>
  <c r="N131" i="2"/>
  <c r="O131" i="2" s="1"/>
  <c r="N48" i="2"/>
  <c r="M48" i="2" s="1"/>
  <c r="P48" i="2" s="1"/>
  <c r="L49" i="2" s="1"/>
  <c r="N49" i="2" s="1"/>
  <c r="M49" i="2" s="1"/>
  <c r="P49" i="2" s="1"/>
  <c r="L50" i="2" s="1"/>
  <c r="M15" i="2"/>
  <c r="P15" i="2" s="1"/>
  <c r="L16" i="2" s="1"/>
  <c r="N16" i="2" s="1"/>
  <c r="M16" i="2" s="1"/>
  <c r="P16" i="2" s="1"/>
  <c r="L17" i="2" s="1"/>
  <c r="N17" i="2" s="1"/>
  <c r="M17" i="2" s="1"/>
  <c r="P17" i="2" s="1"/>
  <c r="L18" i="2" s="1"/>
  <c r="L315" i="5" l="1"/>
  <c r="N315" i="5"/>
  <c r="J316" i="5" s="1"/>
  <c r="N180" i="5"/>
  <c r="J181" i="5" s="1"/>
  <c r="L180" i="5"/>
  <c r="M180" i="5" s="1"/>
  <c r="L23" i="5"/>
  <c r="K23" i="5" s="1"/>
  <c r="N23" i="5" s="1"/>
  <c r="J24" i="5" s="1"/>
  <c r="N62" i="4"/>
  <c r="O62" i="4" s="1"/>
  <c r="P62" i="4"/>
  <c r="L63" i="4" s="1"/>
  <c r="N20" i="4"/>
  <c r="M20" i="4" s="1"/>
  <c r="P20" i="4" s="1"/>
  <c r="L21" i="4" s="1"/>
  <c r="P132" i="2"/>
  <c r="L133" i="2" s="1"/>
  <c r="N132" i="2"/>
  <c r="O132" i="2" s="1"/>
  <c r="N50" i="2"/>
  <c r="M50" i="2" s="1"/>
  <c r="P50" i="2" s="1"/>
  <c r="L51" i="2" s="1"/>
  <c r="N18" i="2"/>
  <c r="M18" i="2" s="1"/>
  <c r="P18" i="2" s="1"/>
  <c r="L19" i="2" s="1"/>
  <c r="L316" i="5" l="1"/>
  <c r="M316" i="5" s="1"/>
  <c r="N316" i="5"/>
  <c r="J317" i="5" s="1"/>
  <c r="M315" i="5"/>
  <c r="N306" i="5"/>
  <c r="N181" i="5"/>
  <c r="J182" i="5" s="1"/>
  <c r="L181" i="5"/>
  <c r="M181" i="5" s="1"/>
  <c r="L24" i="5"/>
  <c r="K24" i="5" s="1"/>
  <c r="N24" i="5" s="1"/>
  <c r="J25" i="5" s="1"/>
  <c r="N63" i="4"/>
  <c r="O63" i="4" s="1"/>
  <c r="P63" i="4"/>
  <c r="L64" i="4" s="1"/>
  <c r="N21" i="4"/>
  <c r="M21" i="4" s="1"/>
  <c r="P21" i="4" s="1"/>
  <c r="L22" i="4" s="1"/>
  <c r="N133" i="2"/>
  <c r="O133" i="2" s="1"/>
  <c r="P133" i="2"/>
  <c r="L134" i="2" s="1"/>
  <c r="N51" i="2"/>
  <c r="M51" i="2" s="1"/>
  <c r="P51" i="2" s="1"/>
  <c r="L52" i="2" s="1"/>
  <c r="N19" i="2"/>
  <c r="M19" i="2" s="1"/>
  <c r="P19" i="2" s="1"/>
  <c r="L20" i="2" s="1"/>
  <c r="L317" i="5" l="1"/>
  <c r="M317" i="5" s="1"/>
  <c r="N317" i="5"/>
  <c r="J318" i="5" s="1"/>
  <c r="L182" i="5"/>
  <c r="M182" i="5" s="1"/>
  <c r="N182" i="5"/>
  <c r="J183" i="5" s="1"/>
  <c r="L25" i="5"/>
  <c r="K25" i="5" s="1"/>
  <c r="N25" i="5" s="1"/>
  <c r="J26" i="5" s="1"/>
  <c r="P64" i="4"/>
  <c r="L65" i="4" s="1"/>
  <c r="N64" i="4"/>
  <c r="O64" i="4" s="1"/>
  <c r="N22" i="4"/>
  <c r="M22" i="4" s="1"/>
  <c r="P22" i="4" s="1"/>
  <c r="L23" i="4" s="1"/>
  <c r="N134" i="2"/>
  <c r="O134" i="2" s="1"/>
  <c r="P134" i="2"/>
  <c r="L135" i="2" s="1"/>
  <c r="N52" i="2"/>
  <c r="M52" i="2" s="1"/>
  <c r="P52" i="2" s="1"/>
  <c r="L53" i="2" s="1"/>
  <c r="N20" i="2"/>
  <c r="M20" i="2" s="1"/>
  <c r="P20" i="2" s="1"/>
  <c r="L21" i="2" s="1"/>
  <c r="L318" i="5" l="1"/>
  <c r="M318" i="5" s="1"/>
  <c r="N318" i="5"/>
  <c r="J319" i="5" s="1"/>
  <c r="L183" i="5"/>
  <c r="M183" i="5" s="1"/>
  <c r="N183" i="5"/>
  <c r="J184" i="5" s="1"/>
  <c r="L26" i="5"/>
  <c r="K26" i="5" s="1"/>
  <c r="N26" i="5" s="1"/>
  <c r="J27" i="5" s="1"/>
  <c r="N65" i="4"/>
  <c r="O65" i="4" s="1"/>
  <c r="P65" i="4"/>
  <c r="L66" i="4" s="1"/>
  <c r="N23" i="4"/>
  <c r="M23" i="4" s="1"/>
  <c r="P23" i="4" s="1"/>
  <c r="L24" i="4" s="1"/>
  <c r="N135" i="2"/>
  <c r="O135" i="2" s="1"/>
  <c r="P135" i="2"/>
  <c r="L136" i="2" s="1"/>
  <c r="N53" i="2"/>
  <c r="M53" i="2" s="1"/>
  <c r="P53" i="2" s="1"/>
  <c r="L54" i="2" s="1"/>
  <c r="N21" i="2"/>
  <c r="M21" i="2" s="1"/>
  <c r="P21" i="2" s="1"/>
  <c r="L22" i="2" s="1"/>
  <c r="N319" i="5" l="1"/>
  <c r="J320" i="5" s="1"/>
  <c r="L319" i="5"/>
  <c r="M319" i="5" s="1"/>
  <c r="N184" i="5"/>
  <c r="J185" i="5" s="1"/>
  <c r="L184" i="5"/>
  <c r="M184" i="5" s="1"/>
  <c r="L27" i="5"/>
  <c r="K27" i="5" s="1"/>
  <c r="N27" i="5" s="1"/>
  <c r="J28" i="5" s="1"/>
  <c r="N66" i="4"/>
  <c r="O66" i="4" s="1"/>
  <c r="P66" i="4"/>
  <c r="L67" i="4" s="1"/>
  <c r="N24" i="4"/>
  <c r="M24" i="4" s="1"/>
  <c r="P24" i="4" s="1"/>
  <c r="L25" i="4" s="1"/>
  <c r="P136" i="2"/>
  <c r="L137" i="2" s="1"/>
  <c r="N136" i="2"/>
  <c r="O136" i="2" s="1"/>
  <c r="N54" i="2"/>
  <c r="M54" i="2" s="1"/>
  <c r="P54" i="2" s="1"/>
  <c r="L55" i="2" s="1"/>
  <c r="N22" i="2"/>
  <c r="M22" i="2" s="1"/>
  <c r="P22" i="2" s="1"/>
  <c r="L23" i="2" s="1"/>
  <c r="N320" i="5" l="1"/>
  <c r="L320" i="5"/>
  <c r="M320" i="5" s="1"/>
  <c r="N307" i="5" s="1"/>
  <c r="N185" i="5"/>
  <c r="J186" i="5" s="1"/>
  <c r="L185" i="5"/>
  <c r="M185" i="5" s="1"/>
  <c r="L28" i="5"/>
  <c r="K28" i="5" s="1"/>
  <c r="N28" i="5" s="1"/>
  <c r="J29" i="5" s="1"/>
  <c r="P67" i="4"/>
  <c r="L68" i="4" s="1"/>
  <c r="N67" i="4"/>
  <c r="O67" i="4" s="1"/>
  <c r="N25" i="4"/>
  <c r="M25" i="4" s="1"/>
  <c r="P25" i="4" s="1"/>
  <c r="L26" i="4" s="1"/>
  <c r="P137" i="2"/>
  <c r="L138" i="2" s="1"/>
  <c r="N137" i="2"/>
  <c r="O137" i="2" s="1"/>
  <c r="N55" i="2"/>
  <c r="M55" i="2" s="1"/>
  <c r="P55" i="2" s="1"/>
  <c r="L56" i="2" s="1"/>
  <c r="N23" i="2"/>
  <c r="M23" i="2" s="1"/>
  <c r="P23" i="2" s="1"/>
  <c r="L24" i="2" s="1"/>
  <c r="J321" i="5" l="1"/>
  <c r="J326" i="5"/>
  <c r="L186" i="5"/>
  <c r="M186" i="5" s="1"/>
  <c r="N186" i="5"/>
  <c r="J187" i="5" s="1"/>
  <c r="L29" i="5"/>
  <c r="K29" i="5" s="1"/>
  <c r="N29" i="5" s="1"/>
  <c r="J30" i="5" s="1"/>
  <c r="N68" i="4"/>
  <c r="O68" i="4" s="1"/>
  <c r="P68" i="4"/>
  <c r="L69" i="4" s="1"/>
  <c r="N26" i="4"/>
  <c r="M26" i="4" s="1"/>
  <c r="P26" i="4" s="1"/>
  <c r="N138" i="2"/>
  <c r="O138" i="2" s="1"/>
  <c r="P138" i="2"/>
  <c r="L139" i="2" s="1"/>
  <c r="N56" i="2"/>
  <c r="M56" i="2" s="1"/>
  <c r="P56" i="2" s="1"/>
  <c r="L57" i="2" s="1"/>
  <c r="N24" i="2"/>
  <c r="M24" i="2" s="1"/>
  <c r="P24" i="2" s="1"/>
  <c r="J329" i="5" l="1"/>
  <c r="J331" i="5"/>
  <c r="N321" i="5"/>
  <c r="J322" i="5" s="1"/>
  <c r="L321" i="5"/>
  <c r="M321" i="5" s="1"/>
  <c r="L187" i="5"/>
  <c r="M187" i="5" s="1"/>
  <c r="N187" i="5"/>
  <c r="J188" i="5" s="1"/>
  <c r="L30" i="5"/>
  <c r="K30" i="5" s="1"/>
  <c r="N30" i="5" s="1"/>
  <c r="J31" i="5" s="1"/>
  <c r="N69" i="4"/>
  <c r="O69" i="4" s="1"/>
  <c r="P69" i="4"/>
  <c r="L70" i="4" s="1"/>
  <c r="L27" i="4"/>
  <c r="N27" i="4" s="1"/>
  <c r="M27" i="4" s="1"/>
  <c r="P27" i="4" s="1"/>
  <c r="L28" i="4" s="1"/>
  <c r="L40" i="4"/>
  <c r="N139" i="2"/>
  <c r="O139" i="2" s="1"/>
  <c r="P139" i="2"/>
  <c r="L140" i="2" s="1"/>
  <c r="N57" i="2"/>
  <c r="M57" i="2" s="1"/>
  <c r="P57" i="2" s="1"/>
  <c r="L58" i="2" s="1"/>
  <c r="M332" i="5" l="1"/>
  <c r="N308" i="5" s="1"/>
  <c r="M331" i="5"/>
  <c r="M333" i="5"/>
  <c r="L322" i="5"/>
  <c r="M322" i="5" s="1"/>
  <c r="N322" i="5"/>
  <c r="J323" i="5" s="1"/>
  <c r="L331" i="5"/>
  <c r="N188" i="5"/>
  <c r="J189" i="5" s="1"/>
  <c r="L188" i="5"/>
  <c r="M188" i="5" s="1"/>
  <c r="L31" i="5"/>
  <c r="K31" i="5" s="1"/>
  <c r="N31" i="5" s="1"/>
  <c r="J32" i="5" s="1"/>
  <c r="N70" i="4"/>
  <c r="O70" i="4" s="1"/>
  <c r="P70" i="4"/>
  <c r="L71" i="4" s="1"/>
  <c r="N28" i="4"/>
  <c r="M28" i="4" s="1"/>
  <c r="P28" i="4" s="1"/>
  <c r="L29" i="4" s="1"/>
  <c r="N140" i="2"/>
  <c r="O140" i="2" s="1"/>
  <c r="P140" i="2"/>
  <c r="L141" i="2" s="1"/>
  <c r="N58" i="2"/>
  <c r="M58" i="2" s="1"/>
  <c r="P58" i="2" s="1"/>
  <c r="L59" i="2" s="1"/>
  <c r="L323" i="5" l="1"/>
  <c r="M323" i="5" s="1"/>
  <c r="N323" i="5"/>
  <c r="K331" i="5"/>
  <c r="N331" i="5" s="1"/>
  <c r="J332" i="5" s="1"/>
  <c r="L332" i="5" s="1"/>
  <c r="K332" i="5" s="1"/>
  <c r="N332" i="5" s="1"/>
  <c r="J333" i="5" s="1"/>
  <c r="N189" i="5"/>
  <c r="J190" i="5" s="1"/>
  <c r="L189" i="5"/>
  <c r="M189" i="5" s="1"/>
  <c r="L32" i="5"/>
  <c r="K32" i="5" s="1"/>
  <c r="N32" i="5" s="1"/>
  <c r="J33" i="5" s="1"/>
  <c r="N71" i="4"/>
  <c r="O71" i="4" s="1"/>
  <c r="P71" i="4"/>
  <c r="L72" i="4" s="1"/>
  <c r="N29" i="4"/>
  <c r="M29" i="4" s="1"/>
  <c r="P29" i="4"/>
  <c r="L30" i="4" s="1"/>
  <c r="N141" i="2"/>
  <c r="O141" i="2" s="1"/>
  <c r="P141" i="2"/>
  <c r="L142" i="2" s="1"/>
  <c r="N59" i="2"/>
  <c r="M59" i="2" s="1"/>
  <c r="P59" i="2" s="1"/>
  <c r="L60" i="2" s="1"/>
  <c r="L333" i="5" l="1"/>
  <c r="K333" i="5" s="1"/>
  <c r="N333" i="5" s="1"/>
  <c r="N190" i="5"/>
  <c r="J191" i="5" s="1"/>
  <c r="L190" i="5"/>
  <c r="M190" i="5" s="1"/>
  <c r="L33" i="5"/>
  <c r="K33" i="5" s="1"/>
  <c r="N33" i="5" s="1"/>
  <c r="J34" i="5" s="1"/>
  <c r="P72" i="4"/>
  <c r="L73" i="4" s="1"/>
  <c r="N72" i="4"/>
  <c r="O72" i="4" s="1"/>
  <c r="N30" i="4"/>
  <c r="M30" i="4" s="1"/>
  <c r="P30" i="4" s="1"/>
  <c r="L31" i="4" s="1"/>
  <c r="N142" i="2"/>
  <c r="O142" i="2" s="1"/>
  <c r="P142" i="2"/>
  <c r="L143" i="2" s="1"/>
  <c r="N60" i="2"/>
  <c r="M60" i="2" s="1"/>
  <c r="P60" i="2" s="1"/>
  <c r="L61" i="2" s="1"/>
  <c r="L191" i="5" l="1"/>
  <c r="M191" i="5" s="1"/>
  <c r="N191" i="5"/>
  <c r="J192" i="5" s="1"/>
  <c r="L34" i="5"/>
  <c r="K34" i="5" s="1"/>
  <c r="N34" i="5" s="1"/>
  <c r="J35" i="5" s="1"/>
  <c r="N73" i="4"/>
  <c r="O73" i="4" s="1"/>
  <c r="P73" i="4"/>
  <c r="L74" i="4" s="1"/>
  <c r="N31" i="4"/>
  <c r="M31" i="4" s="1"/>
  <c r="P31" i="4"/>
  <c r="L32" i="4" s="1"/>
  <c r="N143" i="2"/>
  <c r="O143" i="2" s="1"/>
  <c r="P143" i="2"/>
  <c r="L144" i="2" s="1"/>
  <c r="N61" i="2"/>
  <c r="M61" i="2" s="1"/>
  <c r="P61" i="2" s="1"/>
  <c r="L62" i="2" s="1"/>
  <c r="N192" i="5" l="1"/>
  <c r="J193" i="5" s="1"/>
  <c r="L192" i="5"/>
  <c r="M192" i="5" s="1"/>
  <c r="L35" i="5"/>
  <c r="K35" i="5" s="1"/>
  <c r="N35" i="5" s="1"/>
  <c r="J36" i="5" s="1"/>
  <c r="N74" i="4"/>
  <c r="O74" i="4" s="1"/>
  <c r="P74" i="4"/>
  <c r="L75" i="4" s="1"/>
  <c r="N32" i="4"/>
  <c r="M32" i="4" s="1"/>
  <c r="P32" i="4" s="1"/>
  <c r="L33" i="4" s="1"/>
  <c r="P144" i="2"/>
  <c r="L145" i="2" s="1"/>
  <c r="N144" i="2"/>
  <c r="O144" i="2" s="1"/>
  <c r="N62" i="2"/>
  <c r="M62" i="2" s="1"/>
  <c r="P62" i="2" s="1"/>
  <c r="L63" i="2" s="1"/>
  <c r="N193" i="5" l="1"/>
  <c r="J194" i="5" s="1"/>
  <c r="L193" i="5"/>
  <c r="M193" i="5" s="1"/>
  <c r="L36" i="5"/>
  <c r="K36" i="5" s="1"/>
  <c r="N36" i="5" s="1"/>
  <c r="J37" i="5" s="1"/>
  <c r="P75" i="4"/>
  <c r="L76" i="4" s="1"/>
  <c r="N75" i="4"/>
  <c r="O75" i="4" s="1"/>
  <c r="N33" i="4"/>
  <c r="M33" i="4" s="1"/>
  <c r="P33" i="4" s="1"/>
  <c r="L34" i="4" s="1"/>
  <c r="P145" i="2"/>
  <c r="L146" i="2" s="1"/>
  <c r="N145" i="2"/>
  <c r="O145" i="2" s="1"/>
  <c r="N63" i="2"/>
  <c r="M63" i="2" s="1"/>
  <c r="P63" i="2" s="1"/>
  <c r="L64" i="2" s="1"/>
  <c r="N194" i="5" l="1"/>
  <c r="J195" i="5" s="1"/>
  <c r="L194" i="5"/>
  <c r="M194" i="5" s="1"/>
  <c r="L37" i="5"/>
  <c r="K37" i="5" s="1"/>
  <c r="N37" i="5" s="1"/>
  <c r="J38" i="5" s="1"/>
  <c r="N76" i="4"/>
  <c r="O76" i="4" s="1"/>
  <c r="P76" i="4"/>
  <c r="L77" i="4" s="1"/>
  <c r="N34" i="4"/>
  <c r="M34" i="4" s="1"/>
  <c r="P34" i="4" s="1"/>
  <c r="L35" i="4" s="1"/>
  <c r="P146" i="2"/>
  <c r="L147" i="2" s="1"/>
  <c r="N146" i="2"/>
  <c r="O146" i="2" s="1"/>
  <c r="N64" i="2"/>
  <c r="M64" i="2" s="1"/>
  <c r="P64" i="2" s="1"/>
  <c r="L65" i="2" s="1"/>
  <c r="L195" i="5" l="1"/>
  <c r="M195" i="5" s="1"/>
  <c r="N195" i="5"/>
  <c r="J196" i="5" s="1"/>
  <c r="L38" i="5"/>
  <c r="K38" i="5" s="1"/>
  <c r="N38" i="5" s="1"/>
  <c r="J39" i="5" s="1"/>
  <c r="N77" i="4"/>
  <c r="O77" i="4" s="1"/>
  <c r="P77" i="4"/>
  <c r="L78" i="4" s="1"/>
  <c r="N35" i="4"/>
  <c r="M35" i="4" s="1"/>
  <c r="P35" i="4" s="1"/>
  <c r="L36" i="4" s="1"/>
  <c r="P147" i="2"/>
  <c r="L148" i="2" s="1"/>
  <c r="N147" i="2"/>
  <c r="O147" i="2" s="1"/>
  <c r="N65" i="2"/>
  <c r="M65" i="2" s="1"/>
  <c r="P65" i="2" s="1"/>
  <c r="L66" i="2" s="1"/>
  <c r="L196" i="5" l="1"/>
  <c r="M196" i="5" s="1"/>
  <c r="N196" i="5"/>
  <c r="J197" i="5" s="1"/>
  <c r="L39" i="5"/>
  <c r="K39" i="5" s="1"/>
  <c r="N39" i="5" s="1"/>
  <c r="J40" i="5" s="1"/>
  <c r="N78" i="4"/>
  <c r="O78" i="4" s="1"/>
  <c r="P78" i="4"/>
  <c r="L79" i="4" s="1"/>
  <c r="N36" i="4"/>
  <c r="M36" i="4" s="1"/>
  <c r="P36" i="4" s="1"/>
  <c r="L37" i="4" s="1"/>
  <c r="N148" i="2"/>
  <c r="O148" i="2" s="1"/>
  <c r="P148" i="2"/>
  <c r="L149" i="2" s="1"/>
  <c r="N66" i="2"/>
  <c r="M66" i="2" s="1"/>
  <c r="P66" i="2" s="1"/>
  <c r="L67" i="2" s="1"/>
  <c r="L197" i="5" l="1"/>
  <c r="M197" i="5" s="1"/>
  <c r="N197" i="5"/>
  <c r="J198" i="5" s="1"/>
  <c r="L40" i="5"/>
  <c r="K40" i="5" s="1"/>
  <c r="N40" i="5" s="1"/>
  <c r="J41" i="5" s="1"/>
  <c r="N79" i="4"/>
  <c r="O79" i="4" s="1"/>
  <c r="P79" i="4"/>
  <c r="N37" i="4"/>
  <c r="M37" i="4" s="1"/>
  <c r="P37" i="4" s="1"/>
  <c r="L38" i="4" s="1"/>
  <c r="N149" i="2"/>
  <c r="O149" i="2" s="1"/>
  <c r="P149" i="2"/>
  <c r="N67" i="2"/>
  <c r="M67" i="2" s="1"/>
  <c r="P67" i="2" s="1"/>
  <c r="L68" i="2" s="1"/>
  <c r="L198" i="5" l="1"/>
  <c r="M198" i="5" s="1"/>
  <c r="N198" i="5"/>
  <c r="J199" i="5" s="1"/>
  <c r="L41" i="5"/>
  <c r="K41" i="5" s="1"/>
  <c r="N41" i="5" s="1"/>
  <c r="J42" i="5" s="1"/>
  <c r="N38" i="4"/>
  <c r="M38" i="4" s="1"/>
  <c r="P38" i="4" s="1"/>
  <c r="N68" i="2"/>
  <c r="M68" i="2" s="1"/>
  <c r="P68" i="2" s="1"/>
  <c r="L69" i="2" s="1"/>
  <c r="N199" i="5" l="1"/>
  <c r="J200" i="5" s="1"/>
  <c r="L199" i="5"/>
  <c r="M199" i="5" s="1"/>
  <c r="L42" i="5"/>
  <c r="K42" i="5" s="1"/>
  <c r="N42" i="5" s="1"/>
  <c r="J43" i="5" s="1"/>
  <c r="N69" i="2"/>
  <c r="M69" i="2" s="1"/>
  <c r="P69" i="2" s="1"/>
  <c r="L70" i="2" s="1"/>
  <c r="N200" i="5" l="1"/>
  <c r="J201" i="5" s="1"/>
  <c r="L200" i="5"/>
  <c r="M200" i="5" s="1"/>
  <c r="L43" i="5"/>
  <c r="K43" i="5" s="1"/>
  <c r="N43" i="5" s="1"/>
  <c r="J44" i="5" s="1"/>
  <c r="N70" i="2"/>
  <c r="M70" i="2" s="1"/>
  <c r="P70" i="2" s="1"/>
  <c r="L71" i="2" s="1"/>
  <c r="N201" i="5" l="1"/>
  <c r="J202" i="5" s="1"/>
  <c r="L201" i="5"/>
  <c r="M201" i="5" s="1"/>
  <c r="L44" i="5"/>
  <c r="K44" i="5" s="1"/>
  <c r="N44" i="5" s="1"/>
  <c r="J45" i="5" s="1"/>
  <c r="N71" i="2"/>
  <c r="M71" i="2" s="1"/>
  <c r="P71" i="2" s="1"/>
  <c r="L72" i="2" s="1"/>
  <c r="L202" i="5" l="1"/>
  <c r="M202" i="5" s="1"/>
  <c r="N202" i="5"/>
  <c r="J203" i="5" s="1"/>
  <c r="L45" i="5"/>
  <c r="K45" i="5" s="1"/>
  <c r="N45" i="5" s="1"/>
  <c r="J46" i="5" s="1"/>
  <c r="N72" i="2"/>
  <c r="M72" i="2" s="1"/>
  <c r="P72" i="2" s="1"/>
  <c r="L73" i="2" s="1"/>
  <c r="N203" i="5" l="1"/>
  <c r="J204" i="5" s="1"/>
  <c r="L203" i="5"/>
  <c r="M203" i="5" s="1"/>
  <c r="L46" i="5"/>
  <c r="K46" i="5" s="1"/>
  <c r="N46" i="5" s="1"/>
  <c r="J47" i="5" s="1"/>
  <c r="N73" i="2"/>
  <c r="M73" i="2" s="1"/>
  <c r="P73" i="2" s="1"/>
  <c r="L74" i="2" s="1"/>
  <c r="N198" i="1"/>
  <c r="J199" i="1" s="1"/>
  <c r="M198" i="1"/>
  <c r="J198" i="1"/>
  <c r="L198" i="1" s="1"/>
  <c r="N197" i="1"/>
  <c r="M197" i="1"/>
  <c r="L197" i="1"/>
  <c r="K201" i="1"/>
  <c r="J197" i="1"/>
  <c r="N167" i="1"/>
  <c r="J168" i="1" s="1"/>
  <c r="M167" i="1"/>
  <c r="J167" i="1"/>
  <c r="L167" i="1" s="1"/>
  <c r="N166" i="1"/>
  <c r="M166" i="1"/>
  <c r="L166" i="1"/>
  <c r="J166" i="1"/>
  <c r="K167" i="1"/>
  <c r="K168" i="1"/>
  <c r="K169" i="1"/>
  <c r="K170" i="1"/>
  <c r="K171" i="1"/>
  <c r="K172" i="1"/>
  <c r="K173" i="1"/>
  <c r="K174" i="1"/>
  <c r="K175" i="1"/>
  <c r="K166" i="1"/>
  <c r="J164" i="1"/>
  <c r="L91" i="1"/>
  <c r="J91" i="1"/>
  <c r="J88" i="1"/>
  <c r="J87" i="1"/>
  <c r="L62" i="1"/>
  <c r="M64" i="1"/>
  <c r="M65" i="1"/>
  <c r="M66" i="1"/>
  <c r="J62" i="1"/>
  <c r="N62" i="1" s="1"/>
  <c r="J63" i="1" s="1"/>
  <c r="J60" i="1"/>
  <c r="M62" i="1" s="1"/>
  <c r="K62" i="1" s="1"/>
  <c r="J13" i="1"/>
  <c r="L13" i="1" s="1"/>
  <c r="M14" i="1"/>
  <c r="M15" i="1"/>
  <c r="M16" i="1"/>
  <c r="M22" i="1"/>
  <c r="M23" i="1"/>
  <c r="M24" i="1"/>
  <c r="M30" i="1"/>
  <c r="M31" i="1"/>
  <c r="M32" i="1"/>
  <c r="M37" i="1"/>
  <c r="M38" i="1"/>
  <c r="M39" i="1"/>
  <c r="M40" i="1"/>
  <c r="J11" i="1"/>
  <c r="M17" i="1" s="1"/>
  <c r="AA30" i="1"/>
  <c r="W31" i="1" s="1"/>
  <c r="W30" i="1"/>
  <c r="Y30" i="1" s="1"/>
  <c r="X31" i="1"/>
  <c r="X32" i="1"/>
  <c r="X33" i="1"/>
  <c r="X34" i="1"/>
  <c r="X30" i="1"/>
  <c r="W28" i="1"/>
  <c r="W13" i="1"/>
  <c r="Y13" i="1" s="1"/>
  <c r="W11" i="1"/>
  <c r="Z15" i="1" s="1"/>
  <c r="L204" i="5" l="1"/>
  <c r="M204" i="5" s="1"/>
  <c r="N204" i="5"/>
  <c r="J205" i="5" s="1"/>
  <c r="L47" i="5"/>
  <c r="K47" i="5" s="1"/>
  <c r="N47" i="5" s="1"/>
  <c r="J48" i="5" s="1"/>
  <c r="N74" i="2"/>
  <c r="M74" i="2" s="1"/>
  <c r="P74" i="2" s="1"/>
  <c r="L75" i="2" s="1"/>
  <c r="L199" i="1"/>
  <c r="M199" i="1" s="1"/>
  <c r="N199" i="1"/>
  <c r="J200" i="1" s="1"/>
  <c r="L168" i="1"/>
  <c r="M168" i="1" s="1"/>
  <c r="N168" i="1"/>
  <c r="J169" i="1" s="1"/>
  <c r="L63" i="1"/>
  <c r="AA31" i="1"/>
  <c r="W32" i="1" s="1"/>
  <c r="Y32" i="1" s="1"/>
  <c r="Z32" i="1" s="1"/>
  <c r="Y31" i="1"/>
  <c r="Z31" i="1" s="1"/>
  <c r="Z30" i="1"/>
  <c r="M63" i="1"/>
  <c r="M20" i="1"/>
  <c r="Z13" i="1"/>
  <c r="X13" i="1" s="1"/>
  <c r="M21" i="1"/>
  <c r="M36" i="1"/>
  <c r="M28" i="1"/>
  <c r="M13" i="1"/>
  <c r="K13" i="1" s="1"/>
  <c r="M35" i="1"/>
  <c r="M27" i="1"/>
  <c r="M19" i="1"/>
  <c r="Z14" i="1"/>
  <c r="M42" i="1"/>
  <c r="M34" i="1"/>
  <c r="M26" i="1"/>
  <c r="M18" i="1"/>
  <c r="N13" i="1"/>
  <c r="J14" i="1" s="1"/>
  <c r="L14" i="1" s="1"/>
  <c r="K14" i="1" s="1"/>
  <c r="AA13" i="1"/>
  <c r="W14" i="1" s="1"/>
  <c r="Z17" i="1"/>
  <c r="M29" i="1"/>
  <c r="Z16" i="1"/>
  <c r="M41" i="1"/>
  <c r="M33" i="1"/>
  <c r="M25" i="1"/>
  <c r="J89" i="1"/>
  <c r="AA32" i="1"/>
  <c r="W33" i="1" s="1"/>
  <c r="L205" i="5" l="1"/>
  <c r="M205" i="5" s="1"/>
  <c r="N205" i="5"/>
  <c r="J206" i="5" s="1"/>
  <c r="L48" i="5"/>
  <c r="K48" i="5" s="1"/>
  <c r="N48" i="5" s="1"/>
  <c r="J49" i="5" s="1"/>
  <c r="N75" i="2"/>
  <c r="M75" i="2" s="1"/>
  <c r="P75" i="2" s="1"/>
  <c r="L76" i="2" s="1"/>
  <c r="N200" i="1"/>
  <c r="J201" i="1" s="1"/>
  <c r="L200" i="1"/>
  <c r="M200" i="1" s="1"/>
  <c r="N169" i="1"/>
  <c r="J170" i="1" s="1"/>
  <c r="L169" i="1"/>
  <c r="M169" i="1" s="1"/>
  <c r="M93" i="1"/>
  <c r="M101" i="1"/>
  <c r="M109" i="1"/>
  <c r="M117" i="1"/>
  <c r="M125" i="1"/>
  <c r="M133" i="1"/>
  <c r="M141" i="1"/>
  <c r="M149" i="1"/>
  <c r="M112" i="1"/>
  <c r="M128" i="1"/>
  <c r="M144" i="1"/>
  <c r="M98" i="1"/>
  <c r="M122" i="1"/>
  <c r="M138" i="1"/>
  <c r="M99" i="1"/>
  <c r="M123" i="1"/>
  <c r="M100" i="1"/>
  <c r="M124" i="1"/>
  <c r="M140" i="1"/>
  <c r="M94" i="1"/>
  <c r="M102" i="1"/>
  <c r="M110" i="1"/>
  <c r="M118" i="1"/>
  <c r="M126" i="1"/>
  <c r="M134" i="1"/>
  <c r="M142" i="1"/>
  <c r="M150" i="1"/>
  <c r="M96" i="1"/>
  <c r="M120" i="1"/>
  <c r="M136" i="1"/>
  <c r="M114" i="1"/>
  <c r="M146" i="1"/>
  <c r="M107" i="1"/>
  <c r="M131" i="1"/>
  <c r="M92" i="1"/>
  <c r="M132" i="1"/>
  <c r="M148" i="1"/>
  <c r="M95" i="1"/>
  <c r="M103" i="1"/>
  <c r="M111" i="1"/>
  <c r="M119" i="1"/>
  <c r="M127" i="1"/>
  <c r="M135" i="1"/>
  <c r="M143" i="1"/>
  <c r="M91" i="1"/>
  <c r="K91" i="1" s="1"/>
  <c r="N91" i="1" s="1"/>
  <c r="J92" i="1" s="1"/>
  <c r="L92" i="1" s="1"/>
  <c r="M106" i="1"/>
  <c r="M130" i="1"/>
  <c r="M139" i="1"/>
  <c r="M108" i="1"/>
  <c r="M104" i="1"/>
  <c r="M115" i="1"/>
  <c r="M147" i="1"/>
  <c r="M116" i="1"/>
  <c r="M97" i="1"/>
  <c r="M105" i="1"/>
  <c r="M113" i="1"/>
  <c r="M121" i="1"/>
  <c r="M129" i="1"/>
  <c r="M137" i="1"/>
  <c r="M145" i="1"/>
  <c r="K63" i="1"/>
  <c r="N63" i="1" s="1"/>
  <c r="J64" i="1" s="1"/>
  <c r="Y14" i="1"/>
  <c r="X14" i="1" s="1"/>
  <c r="AA14" i="1"/>
  <c r="W15" i="1" s="1"/>
  <c r="Y15" i="1" s="1"/>
  <c r="X15" i="1" s="1"/>
  <c r="AA15" i="1" s="1"/>
  <c r="W16" i="1" s="1"/>
  <c r="Y16" i="1" s="1"/>
  <c r="X16" i="1" s="1"/>
  <c r="AA16" i="1" s="1"/>
  <c r="W17" i="1" s="1"/>
  <c r="N14" i="1"/>
  <c r="J15" i="1" s="1"/>
  <c r="L15" i="1" s="1"/>
  <c r="K15" i="1" s="1"/>
  <c r="N15" i="1" s="1"/>
  <c r="J16" i="1" s="1"/>
  <c r="L16" i="1" s="1"/>
  <c r="K16" i="1" s="1"/>
  <c r="N16" i="1" s="1"/>
  <c r="J17" i="1" s="1"/>
  <c r="L17" i="1" s="1"/>
  <c r="K17" i="1" s="1"/>
  <c r="N17" i="1" s="1"/>
  <c r="J18" i="1" s="1"/>
  <c r="AA33" i="1"/>
  <c r="W34" i="1" s="1"/>
  <c r="Y33" i="1"/>
  <c r="Z33" i="1" s="1"/>
  <c r="L316" i="4"/>
  <c r="M313" i="4"/>
  <c r="O312" i="4"/>
  <c r="O311" i="4"/>
  <c r="O310" i="4"/>
  <c r="O309" i="4"/>
  <c r="O308" i="4"/>
  <c r="O307" i="4"/>
  <c r="O306" i="4"/>
  <c r="O305" i="4"/>
  <c r="O304" i="4"/>
  <c r="O303" i="4"/>
  <c r="O302" i="4"/>
  <c r="O301" i="4"/>
  <c r="O300" i="4"/>
  <c r="O299" i="4"/>
  <c r="O298" i="4"/>
  <c r="O297" i="4"/>
  <c r="O296" i="4"/>
  <c r="O295" i="4"/>
  <c r="O294" i="4"/>
  <c r="O293" i="4"/>
  <c r="O292" i="4"/>
  <c r="O291" i="4"/>
  <c r="O290" i="4"/>
  <c r="O289" i="4"/>
  <c r="O288" i="4"/>
  <c r="O287" i="4"/>
  <c r="O286" i="4"/>
  <c r="O285" i="4"/>
  <c r="O284" i="4"/>
  <c r="O283" i="4"/>
  <c r="O282" i="4"/>
  <c r="O281" i="4"/>
  <c r="O280" i="4"/>
  <c r="O279" i="4"/>
  <c r="O278" i="4"/>
  <c r="O277" i="4"/>
  <c r="O276" i="4"/>
  <c r="O275" i="4"/>
  <c r="O274" i="4"/>
  <c r="O273" i="4"/>
  <c r="O272" i="4"/>
  <c r="O271" i="4"/>
  <c r="O270" i="4"/>
  <c r="O269" i="4"/>
  <c r="O268" i="4"/>
  <c r="O267" i="4"/>
  <c r="O266" i="4"/>
  <c r="O265" i="4"/>
  <c r="O264" i="4"/>
  <c r="O263" i="4"/>
  <c r="O262" i="4"/>
  <c r="O261" i="4"/>
  <c r="O260" i="4"/>
  <c r="O259" i="4"/>
  <c r="O258" i="4"/>
  <c r="O257" i="4"/>
  <c r="O256" i="4"/>
  <c r="O255" i="4"/>
  <c r="O254" i="4"/>
  <c r="L254" i="4"/>
  <c r="O250" i="4"/>
  <c r="K250" i="4"/>
  <c r="L130" i="4"/>
  <c r="M126" i="4"/>
  <c r="L103" i="4"/>
  <c r="L104" i="4" s="1"/>
  <c r="L105" i="4" s="1"/>
  <c r="L106" i="4" s="1"/>
  <c r="L107" i="4" s="1"/>
  <c r="L108" i="4" s="1"/>
  <c r="L109" i="4" s="1"/>
  <c r="L110" i="4" s="1"/>
  <c r="L111" i="4" s="1"/>
  <c r="L112" i="4" s="1"/>
  <c r="L113" i="4" s="1"/>
  <c r="L114" i="4" s="1"/>
  <c r="L115" i="4" s="1"/>
  <c r="L116" i="4" s="1"/>
  <c r="L117" i="4" s="1"/>
  <c r="L118" i="4" s="1"/>
  <c r="L119" i="4" s="1"/>
  <c r="L120" i="4" s="1"/>
  <c r="L121" i="4" s="1"/>
  <c r="L206" i="5" l="1"/>
  <c r="M206" i="5" s="1"/>
  <c r="N206" i="5"/>
  <c r="J207" i="5" s="1"/>
  <c r="L49" i="5"/>
  <c r="K49" i="5" s="1"/>
  <c r="N49" i="5" s="1"/>
  <c r="J50" i="5" s="1"/>
  <c r="N76" i="2"/>
  <c r="M76" i="2" s="1"/>
  <c r="P76" i="2" s="1"/>
  <c r="L77" i="2" s="1"/>
  <c r="N201" i="1"/>
  <c r="L201" i="1"/>
  <c r="M201" i="1" s="1"/>
  <c r="N170" i="1"/>
  <c r="J171" i="1" s="1"/>
  <c r="L170" i="1"/>
  <c r="M170" i="1" s="1"/>
  <c r="AA17" i="1"/>
  <c r="L64" i="1"/>
  <c r="K64" i="1" s="1"/>
  <c r="N64" i="1" s="1"/>
  <c r="J65" i="1" s="1"/>
  <c r="L65" i="1" s="1"/>
  <c r="K65" i="1" s="1"/>
  <c r="N65" i="1" s="1"/>
  <c r="J66" i="1" s="1"/>
  <c r="Y17" i="1"/>
  <c r="X17" i="1" s="1"/>
  <c r="K92" i="1"/>
  <c r="N92" i="1" s="1"/>
  <c r="J93" i="1" s="1"/>
  <c r="L93" i="1" s="1"/>
  <c r="K93" i="1" s="1"/>
  <c r="N93" i="1" s="1"/>
  <c r="J94" i="1" s="1"/>
  <c r="L94" i="1" s="1"/>
  <c r="K94" i="1" s="1"/>
  <c r="N94" i="1" s="1"/>
  <c r="J95" i="1" s="1"/>
  <c r="L95" i="1" s="1"/>
  <c r="K95" i="1" s="1"/>
  <c r="N95" i="1" s="1"/>
  <c r="J96" i="1" s="1"/>
  <c r="L96" i="1" s="1"/>
  <c r="K96" i="1" s="1"/>
  <c r="N96" i="1" s="1"/>
  <c r="J97" i="1" s="1"/>
  <c r="L18" i="1"/>
  <c r="K18" i="1" s="1"/>
  <c r="N18" i="1" s="1"/>
  <c r="J19" i="1" s="1"/>
  <c r="Y34" i="1"/>
  <c r="Z34" i="1" s="1"/>
  <c r="AA34" i="1"/>
  <c r="L122" i="4"/>
  <c r="N122" i="4" s="1"/>
  <c r="O122" i="4" s="1"/>
  <c r="P121" i="4"/>
  <c r="P104" i="4"/>
  <c r="P105" i="4"/>
  <c r="P106" i="4"/>
  <c r="P107" i="4"/>
  <c r="P108" i="4"/>
  <c r="P109" i="4"/>
  <c r="P110" i="4"/>
  <c r="P111" i="4"/>
  <c r="P112" i="4"/>
  <c r="P113" i="4"/>
  <c r="P114" i="4"/>
  <c r="P115" i="4"/>
  <c r="P116" i="4"/>
  <c r="P117" i="4"/>
  <c r="P118" i="4"/>
  <c r="P119" i="4"/>
  <c r="P120" i="4"/>
  <c r="N121" i="4"/>
  <c r="O121" i="4" s="1"/>
  <c r="N104" i="4"/>
  <c r="O104" i="4" s="1"/>
  <c r="N105" i="4"/>
  <c r="O105" i="4" s="1"/>
  <c r="N106" i="4"/>
  <c r="O106" i="4" s="1"/>
  <c r="N107" i="4"/>
  <c r="O107" i="4" s="1"/>
  <c r="N108" i="4"/>
  <c r="O108" i="4" s="1"/>
  <c r="N109" i="4"/>
  <c r="O109" i="4" s="1"/>
  <c r="N110" i="4"/>
  <c r="O110" i="4" s="1"/>
  <c r="N111" i="4"/>
  <c r="O111" i="4" s="1"/>
  <c r="N112" i="4"/>
  <c r="O112" i="4" s="1"/>
  <c r="N113" i="4"/>
  <c r="O113" i="4" s="1"/>
  <c r="N114" i="4"/>
  <c r="O114" i="4" s="1"/>
  <c r="N115" i="4"/>
  <c r="O115" i="4" s="1"/>
  <c r="N116" i="4"/>
  <c r="O116" i="4" s="1"/>
  <c r="N117" i="4"/>
  <c r="O117" i="4" s="1"/>
  <c r="N118" i="4"/>
  <c r="O118" i="4" s="1"/>
  <c r="N119" i="4"/>
  <c r="O119" i="4" s="1"/>
  <c r="N120" i="4"/>
  <c r="O120" i="4" s="1"/>
  <c r="L176" i="4"/>
  <c r="P311" i="4"/>
  <c r="L312" i="4" s="1"/>
  <c r="P309" i="4"/>
  <c r="L310" i="4" s="1"/>
  <c r="P307" i="4"/>
  <c r="L308" i="4" s="1"/>
  <c r="P305" i="4"/>
  <c r="L306" i="4" s="1"/>
  <c r="P303" i="4"/>
  <c r="L304" i="4" s="1"/>
  <c r="P301" i="4"/>
  <c r="L302" i="4" s="1"/>
  <c r="P299" i="4"/>
  <c r="L300" i="4" s="1"/>
  <c r="P297" i="4"/>
  <c r="L298" i="4" s="1"/>
  <c r="P295" i="4"/>
  <c r="L296" i="4" s="1"/>
  <c r="P293" i="4"/>
  <c r="L294" i="4" s="1"/>
  <c r="P291" i="4"/>
  <c r="L292" i="4" s="1"/>
  <c r="P289" i="4"/>
  <c r="L290" i="4" s="1"/>
  <c r="P287" i="4"/>
  <c r="L288" i="4" s="1"/>
  <c r="P285" i="4"/>
  <c r="L286" i="4" s="1"/>
  <c r="P283" i="4"/>
  <c r="L284" i="4" s="1"/>
  <c r="P281" i="4"/>
  <c r="L282" i="4" s="1"/>
  <c r="P279" i="4"/>
  <c r="L280" i="4" s="1"/>
  <c r="P277" i="4"/>
  <c r="L278" i="4" s="1"/>
  <c r="P275" i="4"/>
  <c r="L276" i="4" s="1"/>
  <c r="P273" i="4"/>
  <c r="L274" i="4" s="1"/>
  <c r="P271" i="4"/>
  <c r="L272" i="4" s="1"/>
  <c r="P269" i="4"/>
  <c r="L270" i="4" s="1"/>
  <c r="P267" i="4"/>
  <c r="L268" i="4" s="1"/>
  <c r="P265" i="4"/>
  <c r="L266" i="4" s="1"/>
  <c r="P263" i="4"/>
  <c r="L264" i="4" s="1"/>
  <c r="P261" i="4"/>
  <c r="L262" i="4" s="1"/>
  <c r="P259" i="4"/>
  <c r="L260" i="4" s="1"/>
  <c r="P257" i="4"/>
  <c r="L258" i="4" s="1"/>
  <c r="P255" i="4"/>
  <c r="L256" i="4" s="1"/>
  <c r="P254" i="4"/>
  <c r="L255" i="4" s="1"/>
  <c r="P256" i="4"/>
  <c r="L257" i="4" s="1"/>
  <c r="P258" i="4"/>
  <c r="L259" i="4" s="1"/>
  <c r="P260" i="4"/>
  <c r="L261" i="4" s="1"/>
  <c r="P262" i="4"/>
  <c r="L263" i="4" s="1"/>
  <c r="P264" i="4"/>
  <c r="L265" i="4" s="1"/>
  <c r="P266" i="4"/>
  <c r="L267" i="4" s="1"/>
  <c r="P268" i="4"/>
  <c r="L269" i="4" s="1"/>
  <c r="P270" i="4"/>
  <c r="L271" i="4" s="1"/>
  <c r="P272" i="4"/>
  <c r="L273" i="4" s="1"/>
  <c r="P274" i="4"/>
  <c r="L275" i="4" s="1"/>
  <c r="P276" i="4"/>
  <c r="L277" i="4" s="1"/>
  <c r="P278" i="4"/>
  <c r="L279" i="4" s="1"/>
  <c r="P280" i="4"/>
  <c r="L281" i="4" s="1"/>
  <c r="P282" i="4"/>
  <c r="L283" i="4" s="1"/>
  <c r="P284" i="4"/>
  <c r="L285" i="4" s="1"/>
  <c r="P286" i="4"/>
  <c r="L287" i="4" s="1"/>
  <c r="P288" i="4"/>
  <c r="L289" i="4" s="1"/>
  <c r="P290" i="4"/>
  <c r="L291" i="4" s="1"/>
  <c r="P292" i="4"/>
  <c r="L293" i="4" s="1"/>
  <c r="P294" i="4"/>
  <c r="L295" i="4" s="1"/>
  <c r="P296" i="4"/>
  <c r="L297" i="4" s="1"/>
  <c r="P298" i="4"/>
  <c r="L299" i="4" s="1"/>
  <c r="P300" i="4"/>
  <c r="L301" i="4" s="1"/>
  <c r="P302" i="4"/>
  <c r="L303" i="4" s="1"/>
  <c r="P304" i="4"/>
  <c r="L305" i="4" s="1"/>
  <c r="P306" i="4"/>
  <c r="L307" i="4" s="1"/>
  <c r="P308" i="4"/>
  <c r="L309" i="4" s="1"/>
  <c r="P310" i="4"/>
  <c r="L311" i="4" s="1"/>
  <c r="P312" i="4"/>
  <c r="L313" i="4" s="1"/>
  <c r="O313" i="4"/>
  <c r="N313" i="4" s="1"/>
  <c r="L207" i="5" l="1"/>
  <c r="M207" i="5" s="1"/>
  <c r="N207" i="5"/>
  <c r="J208" i="5" s="1"/>
  <c r="L50" i="5"/>
  <c r="K50" i="5" s="1"/>
  <c r="N50" i="5" s="1"/>
  <c r="J51" i="5" s="1"/>
  <c r="N77" i="2"/>
  <c r="M77" i="2" s="1"/>
  <c r="P77" i="2" s="1"/>
  <c r="L78" i="2" s="1"/>
  <c r="N171" i="1"/>
  <c r="J172" i="1" s="1"/>
  <c r="L171" i="1"/>
  <c r="M171" i="1" s="1"/>
  <c r="L66" i="1"/>
  <c r="K66" i="1" s="1"/>
  <c r="N66" i="1" s="1"/>
  <c r="L97" i="1"/>
  <c r="K97" i="1" s="1"/>
  <c r="N97" i="1" s="1"/>
  <c r="J98" i="1" s="1"/>
  <c r="L98" i="1" s="1"/>
  <c r="K98" i="1" s="1"/>
  <c r="N98" i="1" s="1"/>
  <c r="J99" i="1" s="1"/>
  <c r="L99" i="1" s="1"/>
  <c r="K99" i="1" s="1"/>
  <c r="N99" i="1" s="1"/>
  <c r="J100" i="1" s="1"/>
  <c r="L100" i="1" s="1"/>
  <c r="K100" i="1" s="1"/>
  <c r="N100" i="1" s="1"/>
  <c r="J101" i="1" s="1"/>
  <c r="L19" i="1"/>
  <c r="K19" i="1" s="1"/>
  <c r="N19" i="1" s="1"/>
  <c r="J20" i="1" s="1"/>
  <c r="L123" i="4"/>
  <c r="P122" i="4"/>
  <c r="N208" i="5" l="1"/>
  <c r="J209" i="5" s="1"/>
  <c r="L208" i="5"/>
  <c r="M208" i="5" s="1"/>
  <c r="L51" i="5"/>
  <c r="K51" i="5" s="1"/>
  <c r="N51" i="5" s="1"/>
  <c r="J52" i="5" s="1"/>
  <c r="N78" i="2"/>
  <c r="M78" i="2" s="1"/>
  <c r="P78" i="2" s="1"/>
  <c r="L79" i="2" s="1"/>
  <c r="L172" i="1"/>
  <c r="M172" i="1" s="1"/>
  <c r="N172" i="1"/>
  <c r="J173" i="1" s="1"/>
  <c r="L101" i="1"/>
  <c r="K101" i="1" s="1"/>
  <c r="N101" i="1" s="1"/>
  <c r="J102" i="1" s="1"/>
  <c r="L20" i="1"/>
  <c r="K20" i="1" s="1"/>
  <c r="N20" i="1" s="1"/>
  <c r="J21" i="1" s="1"/>
  <c r="L124" i="4"/>
  <c r="P123" i="4"/>
  <c r="N123" i="4"/>
  <c r="N209" i="5" l="1"/>
  <c r="J210" i="5" s="1"/>
  <c r="L209" i="5"/>
  <c r="M209" i="5" s="1"/>
  <c r="L52" i="5"/>
  <c r="K52" i="5" s="1"/>
  <c r="N52" i="5" s="1"/>
  <c r="J53" i="5" s="1"/>
  <c r="N79" i="2"/>
  <c r="M79" i="2" s="1"/>
  <c r="P79" i="2" s="1"/>
  <c r="L80" i="2" s="1"/>
  <c r="L173" i="1"/>
  <c r="M173" i="1" s="1"/>
  <c r="N173" i="1"/>
  <c r="J174" i="1" s="1"/>
  <c r="L102" i="1"/>
  <c r="K102" i="1" s="1"/>
  <c r="N102" i="1" s="1"/>
  <c r="J103" i="1" s="1"/>
  <c r="L21" i="1"/>
  <c r="K21" i="1" s="1"/>
  <c r="N21" i="1" s="1"/>
  <c r="J22" i="1" s="1"/>
  <c r="O123" i="4"/>
  <c r="L125" i="4"/>
  <c r="P124" i="4"/>
  <c r="N124" i="4"/>
  <c r="O124" i="4" s="1"/>
  <c r="O202" i="2"/>
  <c r="M202" i="2"/>
  <c r="L197" i="2"/>
  <c r="P197" i="2"/>
  <c r="L198" i="2" s="1"/>
  <c r="P198" i="2"/>
  <c r="L199" i="2" s="1"/>
  <c r="P199" i="2"/>
  <c r="L200" i="2" s="1"/>
  <c r="P200" i="2"/>
  <c r="L201" i="2" s="1"/>
  <c r="P201" i="2"/>
  <c r="L202" i="2" s="1"/>
  <c r="L196" i="2"/>
  <c r="L195" i="2"/>
  <c r="U169" i="1"/>
  <c r="U170" i="1"/>
  <c r="U171" i="1"/>
  <c r="U172" i="1"/>
  <c r="U168" i="1"/>
  <c r="V169" i="1"/>
  <c r="V170" i="1"/>
  <c r="V171" i="1"/>
  <c r="V172" i="1"/>
  <c r="W169" i="1"/>
  <c r="W170" i="1"/>
  <c r="W171" i="1"/>
  <c r="W172" i="1"/>
  <c r="W168" i="1"/>
  <c r="V168" i="1"/>
  <c r="T168" i="1"/>
  <c r="N210" i="5" l="1"/>
  <c r="J211" i="5" s="1"/>
  <c r="L210" i="5"/>
  <c r="M210" i="5" s="1"/>
  <c r="L53" i="5"/>
  <c r="K53" i="5" s="1"/>
  <c r="N53" i="5" s="1"/>
  <c r="J54" i="5" s="1"/>
  <c r="N80" i="2"/>
  <c r="M80" i="2" s="1"/>
  <c r="P80" i="2" s="1"/>
  <c r="L81" i="2" s="1"/>
  <c r="L174" i="1"/>
  <c r="M174" i="1" s="1"/>
  <c r="N174" i="1"/>
  <c r="J175" i="1" s="1"/>
  <c r="X168" i="1"/>
  <c r="T169" i="1" s="1"/>
  <c r="X169" i="1" s="1"/>
  <c r="L103" i="1"/>
  <c r="K103" i="1" s="1"/>
  <c r="N103" i="1" s="1"/>
  <c r="J104" i="1" s="1"/>
  <c r="L22" i="1"/>
  <c r="K22" i="1" s="1"/>
  <c r="N22" i="1" s="1"/>
  <c r="J23" i="1" s="1"/>
  <c r="L126" i="4"/>
  <c r="P125" i="4"/>
  <c r="N125" i="4"/>
  <c r="N211" i="5" l="1"/>
  <c r="J212" i="5" s="1"/>
  <c r="L211" i="5"/>
  <c r="M211" i="5" s="1"/>
  <c r="L54" i="5"/>
  <c r="K54" i="5" s="1"/>
  <c r="N54" i="5" s="1"/>
  <c r="J55" i="5" s="1"/>
  <c r="N81" i="2"/>
  <c r="M81" i="2" s="1"/>
  <c r="P81" i="2" s="1"/>
  <c r="L82" i="2" s="1"/>
  <c r="L175" i="1"/>
  <c r="M175" i="1" s="1"/>
  <c r="N175" i="1"/>
  <c r="L104" i="1"/>
  <c r="K104" i="1" s="1"/>
  <c r="N104" i="1" s="1"/>
  <c r="J105" i="1" s="1"/>
  <c r="L23" i="1"/>
  <c r="K23" i="1" s="1"/>
  <c r="N23" i="1" s="1"/>
  <c r="J24" i="1" s="1"/>
  <c r="O125" i="4"/>
  <c r="P126" i="4"/>
  <c r="N126" i="4"/>
  <c r="O126" i="4" s="1"/>
  <c r="T170" i="1"/>
  <c r="X170" i="1" s="1"/>
  <c r="N202" i="2"/>
  <c r="O196" i="2"/>
  <c r="O197" i="2"/>
  <c r="O198" i="2"/>
  <c r="O199" i="2"/>
  <c r="O200" i="2"/>
  <c r="O201" i="2"/>
  <c r="O195" i="2"/>
  <c r="N212" i="5" l="1"/>
  <c r="J213" i="5" s="1"/>
  <c r="L212" i="5"/>
  <c r="M212" i="5" s="1"/>
  <c r="L55" i="5"/>
  <c r="K55" i="5" s="1"/>
  <c r="N55" i="5" s="1"/>
  <c r="J56" i="5" s="1"/>
  <c r="N82" i="2"/>
  <c r="M82" i="2" s="1"/>
  <c r="P82" i="2" s="1"/>
  <c r="L83" i="2" s="1"/>
  <c r="L105" i="1"/>
  <c r="K105" i="1" s="1"/>
  <c r="N105" i="1" s="1"/>
  <c r="J106" i="1" s="1"/>
  <c r="L106" i="1" s="1"/>
  <c r="K106" i="1" s="1"/>
  <c r="N106" i="1" s="1"/>
  <c r="J107" i="1" s="1"/>
  <c r="L107" i="1" s="1"/>
  <c r="K107" i="1" s="1"/>
  <c r="N107" i="1" s="1"/>
  <c r="J108" i="1" s="1"/>
  <c r="L108" i="1" s="1"/>
  <c r="K108" i="1" s="1"/>
  <c r="N108" i="1" s="1"/>
  <c r="J109" i="1" s="1"/>
  <c r="L24" i="1"/>
  <c r="K24" i="1" s="1"/>
  <c r="N24" i="1" s="1"/>
  <c r="J25" i="1" s="1"/>
  <c r="N127" i="4"/>
  <c r="T171" i="1"/>
  <c r="X171" i="1" s="1"/>
  <c r="N213" i="5" l="1"/>
  <c r="J214" i="5" s="1"/>
  <c r="L213" i="5"/>
  <c r="M213" i="5" s="1"/>
  <c r="L56" i="5"/>
  <c r="K56" i="5" s="1"/>
  <c r="N56" i="5" s="1"/>
  <c r="J57" i="5" s="1"/>
  <c r="N83" i="2"/>
  <c r="M83" i="2" s="1"/>
  <c r="P83" i="2" s="1"/>
  <c r="L84" i="2" s="1"/>
  <c r="L109" i="1"/>
  <c r="K109" i="1" s="1"/>
  <c r="N109" i="1"/>
  <c r="J110" i="1" s="1"/>
  <c r="L25" i="1"/>
  <c r="K25" i="1" s="1"/>
  <c r="N25" i="1" s="1"/>
  <c r="J26" i="1" s="1"/>
  <c r="T172" i="1"/>
  <c r="X172" i="1" s="1"/>
  <c r="N214" i="5" l="1"/>
  <c r="J215" i="5" s="1"/>
  <c r="L214" i="5"/>
  <c r="M214" i="5" s="1"/>
  <c r="L57" i="5"/>
  <c r="K57" i="5" s="1"/>
  <c r="N57" i="5" s="1"/>
  <c r="J58" i="5" s="1"/>
  <c r="N84" i="2"/>
  <c r="M84" i="2" s="1"/>
  <c r="P84" i="2" s="1"/>
  <c r="L85" i="2" s="1"/>
  <c r="L110" i="1"/>
  <c r="K110" i="1" s="1"/>
  <c r="N110" i="1" s="1"/>
  <c r="J111" i="1" s="1"/>
  <c r="L26" i="1"/>
  <c r="K26" i="1" s="1"/>
  <c r="N26" i="1" s="1"/>
  <c r="J27" i="1" s="1"/>
  <c r="N215" i="5" l="1"/>
  <c r="J216" i="5" s="1"/>
  <c r="L215" i="5"/>
  <c r="M215" i="5" s="1"/>
  <c r="L58" i="5"/>
  <c r="K58" i="5" s="1"/>
  <c r="N58" i="5" s="1"/>
  <c r="J59" i="5" s="1"/>
  <c r="N85" i="2"/>
  <c r="M85" i="2" s="1"/>
  <c r="P85" i="2" s="1"/>
  <c r="L86" i="2" s="1"/>
  <c r="L111" i="1"/>
  <c r="K111" i="1" s="1"/>
  <c r="N111" i="1"/>
  <c r="J112" i="1" s="1"/>
  <c r="L27" i="1"/>
  <c r="K27" i="1" s="1"/>
  <c r="N27" i="1" s="1"/>
  <c r="J28" i="1" s="1"/>
  <c r="N216" i="5" l="1"/>
  <c r="J217" i="5" s="1"/>
  <c r="L216" i="5"/>
  <c r="M216" i="5" s="1"/>
  <c r="L59" i="5"/>
  <c r="K59" i="5" s="1"/>
  <c r="N59" i="5" s="1"/>
  <c r="J60" i="5" s="1"/>
  <c r="N86" i="2"/>
  <c r="M86" i="2" s="1"/>
  <c r="P86" i="2"/>
  <c r="L87" i="2" s="1"/>
  <c r="L112" i="1"/>
  <c r="K112" i="1" s="1"/>
  <c r="N112" i="1" s="1"/>
  <c r="J113" i="1" s="1"/>
  <c r="L28" i="1"/>
  <c r="K28" i="1" s="1"/>
  <c r="N28" i="1" s="1"/>
  <c r="J29" i="1" s="1"/>
  <c r="N217" i="5" l="1"/>
  <c r="J218" i="5" s="1"/>
  <c r="L217" i="5"/>
  <c r="M217" i="5" s="1"/>
  <c r="L60" i="5"/>
  <c r="K60" i="5" s="1"/>
  <c r="N60" i="5" s="1"/>
  <c r="J61" i="5" s="1"/>
  <c r="N87" i="2"/>
  <c r="M87" i="2" s="1"/>
  <c r="P87" i="2" s="1"/>
  <c r="L88" i="2" s="1"/>
  <c r="L113" i="1"/>
  <c r="K113" i="1" s="1"/>
  <c r="N113" i="1" s="1"/>
  <c r="J114" i="1" s="1"/>
  <c r="L114" i="1" s="1"/>
  <c r="K114" i="1" s="1"/>
  <c r="N114" i="1" s="1"/>
  <c r="J115" i="1" s="1"/>
  <c r="L115" i="1" s="1"/>
  <c r="K115" i="1" s="1"/>
  <c r="N115" i="1" s="1"/>
  <c r="J116" i="1" s="1"/>
  <c r="L116" i="1" s="1"/>
  <c r="K116" i="1" s="1"/>
  <c r="N116" i="1" s="1"/>
  <c r="J117" i="1" s="1"/>
  <c r="L29" i="1"/>
  <c r="K29" i="1" s="1"/>
  <c r="N29" i="1" s="1"/>
  <c r="J30" i="1" s="1"/>
  <c r="N218" i="5" l="1"/>
  <c r="J219" i="5" s="1"/>
  <c r="L218" i="5"/>
  <c r="M218" i="5" s="1"/>
  <c r="L61" i="5"/>
  <c r="K61" i="5" s="1"/>
  <c r="N61" i="5" s="1"/>
  <c r="J62" i="5" s="1"/>
  <c r="N88" i="2"/>
  <c r="M88" i="2" s="1"/>
  <c r="P88" i="2" s="1"/>
  <c r="L89" i="2" s="1"/>
  <c r="L117" i="1"/>
  <c r="K117" i="1" s="1"/>
  <c r="N117" i="1" s="1"/>
  <c r="J118" i="1" s="1"/>
  <c r="L30" i="1"/>
  <c r="K30" i="1" s="1"/>
  <c r="N30" i="1" s="1"/>
  <c r="J31" i="1" s="1"/>
  <c r="N219" i="5" l="1"/>
  <c r="J220" i="5" s="1"/>
  <c r="L219" i="5"/>
  <c r="M219" i="5" s="1"/>
  <c r="L62" i="5"/>
  <c r="K62" i="5" s="1"/>
  <c r="N62" i="5" s="1"/>
  <c r="J63" i="5" s="1"/>
  <c r="N89" i="2"/>
  <c r="M89" i="2" s="1"/>
  <c r="P89" i="2" s="1"/>
  <c r="L90" i="2" s="1"/>
  <c r="L118" i="1"/>
  <c r="K118" i="1" s="1"/>
  <c r="N118" i="1" s="1"/>
  <c r="J119" i="1" s="1"/>
  <c r="L31" i="1"/>
  <c r="K31" i="1" s="1"/>
  <c r="N31" i="1" s="1"/>
  <c r="J32" i="1" s="1"/>
  <c r="N220" i="5" l="1"/>
  <c r="J221" i="5" s="1"/>
  <c r="L220" i="5"/>
  <c r="M220" i="5" s="1"/>
  <c r="L63" i="5"/>
  <c r="K63" i="5" s="1"/>
  <c r="N63" i="5" s="1"/>
  <c r="J64" i="5" s="1"/>
  <c r="N90" i="2"/>
  <c r="M90" i="2" s="1"/>
  <c r="P90" i="2" s="1"/>
  <c r="L91" i="2" s="1"/>
  <c r="L119" i="1"/>
  <c r="K119" i="1" s="1"/>
  <c r="N119" i="1" s="1"/>
  <c r="J120" i="1" s="1"/>
  <c r="L32" i="1"/>
  <c r="K32" i="1" s="1"/>
  <c r="N32" i="1" s="1"/>
  <c r="J33" i="1" s="1"/>
  <c r="N221" i="5" l="1"/>
  <c r="J222" i="5" s="1"/>
  <c r="L221" i="5"/>
  <c r="M221" i="5" s="1"/>
  <c r="L64" i="5"/>
  <c r="K64" i="5" s="1"/>
  <c r="N64" i="5" s="1"/>
  <c r="J65" i="5" s="1"/>
  <c r="N91" i="2"/>
  <c r="M91" i="2" s="1"/>
  <c r="P91" i="2" s="1"/>
  <c r="L92" i="2" s="1"/>
  <c r="L120" i="1"/>
  <c r="K120" i="1" s="1"/>
  <c r="N120" i="1" s="1"/>
  <c r="J121" i="1" s="1"/>
  <c r="L33" i="1"/>
  <c r="K33" i="1" s="1"/>
  <c r="N33" i="1" s="1"/>
  <c r="J34" i="1" s="1"/>
  <c r="L222" i="5" l="1"/>
  <c r="M222" i="5" s="1"/>
  <c r="N222" i="5"/>
  <c r="J223" i="5" s="1"/>
  <c r="L65" i="5"/>
  <c r="K65" i="5" s="1"/>
  <c r="N65" i="5" s="1"/>
  <c r="J66" i="5" s="1"/>
  <c r="N92" i="2"/>
  <c r="M92" i="2" s="1"/>
  <c r="P92" i="2" s="1"/>
  <c r="L93" i="2" s="1"/>
  <c r="L121" i="1"/>
  <c r="K121" i="1" s="1"/>
  <c r="N121" i="1" s="1"/>
  <c r="J122" i="1" s="1"/>
  <c r="L122" i="1" s="1"/>
  <c r="K122" i="1" s="1"/>
  <c r="N122" i="1" s="1"/>
  <c r="J123" i="1" s="1"/>
  <c r="L123" i="1" s="1"/>
  <c r="K123" i="1" s="1"/>
  <c r="N123" i="1" s="1"/>
  <c r="J124" i="1" s="1"/>
  <c r="L124" i="1" s="1"/>
  <c r="K124" i="1" s="1"/>
  <c r="N124" i="1" s="1"/>
  <c r="J125" i="1" s="1"/>
  <c r="L34" i="1"/>
  <c r="K34" i="1" s="1"/>
  <c r="N34" i="1" s="1"/>
  <c r="J35" i="1" s="1"/>
  <c r="N223" i="5" l="1"/>
  <c r="J224" i="5" s="1"/>
  <c r="L223" i="5"/>
  <c r="M223" i="5" s="1"/>
  <c r="L66" i="5"/>
  <c r="K66" i="5" s="1"/>
  <c r="N66" i="5" s="1"/>
  <c r="J67" i="5" s="1"/>
  <c r="N93" i="2"/>
  <c r="M93" i="2" s="1"/>
  <c r="P93" i="2" s="1"/>
  <c r="L94" i="2" s="1"/>
  <c r="L125" i="1"/>
  <c r="K125" i="1" s="1"/>
  <c r="N125" i="1" s="1"/>
  <c r="J126" i="1" s="1"/>
  <c r="L35" i="1"/>
  <c r="K35" i="1" s="1"/>
  <c r="N35" i="1" s="1"/>
  <c r="J36" i="1" s="1"/>
  <c r="L224" i="5" l="1"/>
  <c r="M224" i="5" s="1"/>
  <c r="N224" i="5"/>
  <c r="J225" i="5" s="1"/>
  <c r="L67" i="5"/>
  <c r="K67" i="5" s="1"/>
  <c r="N67" i="5" s="1"/>
  <c r="J68" i="5" s="1"/>
  <c r="N94" i="2"/>
  <c r="M94" i="2" s="1"/>
  <c r="P94" i="2" s="1"/>
  <c r="L95" i="2" s="1"/>
  <c r="L126" i="1"/>
  <c r="K126" i="1" s="1"/>
  <c r="N126" i="1" s="1"/>
  <c r="J127" i="1" s="1"/>
  <c r="L36" i="1"/>
  <c r="K36" i="1" s="1"/>
  <c r="N36" i="1" s="1"/>
  <c r="J37" i="1" s="1"/>
  <c r="N225" i="5" l="1"/>
  <c r="J226" i="5" s="1"/>
  <c r="L225" i="5"/>
  <c r="M225" i="5" s="1"/>
  <c r="L68" i="5"/>
  <c r="K68" i="5" s="1"/>
  <c r="N68" i="5" s="1"/>
  <c r="J69" i="5" s="1"/>
  <c r="N95" i="2"/>
  <c r="M95" i="2" s="1"/>
  <c r="P95" i="2" s="1"/>
  <c r="L96" i="2" s="1"/>
  <c r="L127" i="1"/>
  <c r="K127" i="1" s="1"/>
  <c r="N127" i="1" s="1"/>
  <c r="J128" i="1" s="1"/>
  <c r="L37" i="1"/>
  <c r="K37" i="1" s="1"/>
  <c r="N37" i="1" s="1"/>
  <c r="J38" i="1" s="1"/>
  <c r="N226" i="5" l="1"/>
  <c r="J227" i="5" s="1"/>
  <c r="L226" i="5"/>
  <c r="M226" i="5" s="1"/>
  <c r="L69" i="5"/>
  <c r="K69" i="5" s="1"/>
  <c r="N69" i="5" s="1"/>
  <c r="J70" i="5" s="1"/>
  <c r="N96" i="2"/>
  <c r="M96" i="2" s="1"/>
  <c r="P96" i="2" s="1"/>
  <c r="L97" i="2" s="1"/>
  <c r="L128" i="1"/>
  <c r="K128" i="1" s="1"/>
  <c r="N128" i="1" s="1"/>
  <c r="J129" i="1" s="1"/>
  <c r="L38" i="1"/>
  <c r="K38" i="1" s="1"/>
  <c r="N38" i="1" s="1"/>
  <c r="J39" i="1" s="1"/>
  <c r="L227" i="5" l="1"/>
  <c r="M227" i="5" s="1"/>
  <c r="N227" i="5"/>
  <c r="J228" i="5" s="1"/>
  <c r="L70" i="5"/>
  <c r="K70" i="5" s="1"/>
  <c r="N70" i="5" s="1"/>
  <c r="J71" i="5" s="1"/>
  <c r="N97" i="2"/>
  <c r="M97" i="2" s="1"/>
  <c r="P97" i="2" s="1"/>
  <c r="L98" i="2" s="1"/>
  <c r="L129" i="1"/>
  <c r="K129" i="1" s="1"/>
  <c r="N129" i="1" s="1"/>
  <c r="J130" i="1" s="1"/>
  <c r="L130" i="1" s="1"/>
  <c r="K130" i="1" s="1"/>
  <c r="N130" i="1" s="1"/>
  <c r="J131" i="1" s="1"/>
  <c r="L131" i="1" s="1"/>
  <c r="K131" i="1" s="1"/>
  <c r="N131" i="1" s="1"/>
  <c r="J132" i="1" s="1"/>
  <c r="L132" i="1" s="1"/>
  <c r="K132" i="1" s="1"/>
  <c r="N132" i="1" s="1"/>
  <c r="J133" i="1" s="1"/>
  <c r="L39" i="1"/>
  <c r="K39" i="1" s="1"/>
  <c r="N39" i="1" s="1"/>
  <c r="J40" i="1" s="1"/>
  <c r="N228" i="5" l="1"/>
  <c r="J229" i="5" s="1"/>
  <c r="L228" i="5"/>
  <c r="M228" i="5" s="1"/>
  <c r="L71" i="5"/>
  <c r="K71" i="5" s="1"/>
  <c r="N71" i="5" s="1"/>
  <c r="J72" i="5" s="1"/>
  <c r="N98" i="2"/>
  <c r="M98" i="2" s="1"/>
  <c r="P98" i="2" s="1"/>
  <c r="L99" i="2" s="1"/>
  <c r="L133" i="1"/>
  <c r="K133" i="1" s="1"/>
  <c r="N133" i="1" s="1"/>
  <c r="J134" i="1" s="1"/>
  <c r="L40" i="1"/>
  <c r="K40" i="1" s="1"/>
  <c r="N40" i="1" s="1"/>
  <c r="J41" i="1" s="1"/>
  <c r="L229" i="5" l="1"/>
  <c r="M229" i="5" s="1"/>
  <c r="N229" i="5"/>
  <c r="J230" i="5" s="1"/>
  <c r="L72" i="5"/>
  <c r="K72" i="5" s="1"/>
  <c r="N72" i="5" s="1"/>
  <c r="J73" i="5" s="1"/>
  <c r="N99" i="2"/>
  <c r="M99" i="2" s="1"/>
  <c r="P99" i="2" s="1"/>
  <c r="L100" i="2" s="1"/>
  <c r="L134" i="1"/>
  <c r="K134" i="1" s="1"/>
  <c r="N134" i="1" s="1"/>
  <c r="J135" i="1" s="1"/>
  <c r="L41" i="1"/>
  <c r="K41" i="1" s="1"/>
  <c r="N41" i="1" s="1"/>
  <c r="J42" i="1" s="1"/>
  <c r="N230" i="5" l="1"/>
  <c r="J231" i="5" s="1"/>
  <c r="L230" i="5"/>
  <c r="M230" i="5" s="1"/>
  <c r="L73" i="5"/>
  <c r="K73" i="5" s="1"/>
  <c r="N73" i="5" s="1"/>
  <c r="J74" i="5" s="1"/>
  <c r="N100" i="2"/>
  <c r="M100" i="2" s="1"/>
  <c r="P100" i="2" s="1"/>
  <c r="L101" i="2" s="1"/>
  <c r="L135" i="1"/>
  <c r="K135" i="1" s="1"/>
  <c r="N135" i="1"/>
  <c r="J136" i="1" s="1"/>
  <c r="L42" i="1"/>
  <c r="K42" i="1" s="1"/>
  <c r="N42" i="1" s="1"/>
  <c r="N231" i="5" l="1"/>
  <c r="J232" i="5" s="1"/>
  <c r="L231" i="5"/>
  <c r="M231" i="5" s="1"/>
  <c r="L74" i="5"/>
  <c r="K74" i="5" s="1"/>
  <c r="N74" i="5" s="1"/>
  <c r="J75" i="5" s="1"/>
  <c r="N101" i="2"/>
  <c r="M101" i="2" s="1"/>
  <c r="P101" i="2" s="1"/>
  <c r="L102" i="2" s="1"/>
  <c r="L136" i="1"/>
  <c r="K136" i="1" s="1"/>
  <c r="N136" i="1"/>
  <c r="J137" i="1" s="1"/>
  <c r="N232" i="5" l="1"/>
  <c r="J233" i="5" s="1"/>
  <c r="L232" i="5"/>
  <c r="M232" i="5" s="1"/>
  <c r="L75" i="5"/>
  <c r="K75" i="5" s="1"/>
  <c r="N75" i="5" s="1"/>
  <c r="J76" i="5" s="1"/>
  <c r="N102" i="2"/>
  <c r="M102" i="2" s="1"/>
  <c r="P102" i="2" s="1"/>
  <c r="L103" i="2" s="1"/>
  <c r="L137" i="1"/>
  <c r="K137" i="1" s="1"/>
  <c r="N137" i="1" s="1"/>
  <c r="J138" i="1" s="1"/>
  <c r="L138" i="1" s="1"/>
  <c r="K138" i="1" s="1"/>
  <c r="N138" i="1" s="1"/>
  <c r="J139" i="1" s="1"/>
  <c r="L139" i="1" s="1"/>
  <c r="K139" i="1" s="1"/>
  <c r="N139" i="1" s="1"/>
  <c r="J140" i="1" s="1"/>
  <c r="L140" i="1" s="1"/>
  <c r="K140" i="1" s="1"/>
  <c r="N140" i="1" s="1"/>
  <c r="J141" i="1" s="1"/>
  <c r="N233" i="5" l="1"/>
  <c r="J234" i="5" s="1"/>
  <c r="L233" i="5"/>
  <c r="M233" i="5" s="1"/>
  <c r="L76" i="5"/>
  <c r="K76" i="5" s="1"/>
  <c r="N76" i="5" s="1"/>
  <c r="J77" i="5" s="1"/>
  <c r="N103" i="2"/>
  <c r="M103" i="2" s="1"/>
  <c r="P103" i="2" s="1"/>
  <c r="L141" i="1"/>
  <c r="K141" i="1" s="1"/>
  <c r="N141" i="1" s="1"/>
  <c r="J142" i="1" s="1"/>
  <c r="N234" i="5" l="1"/>
  <c r="J235" i="5" s="1"/>
  <c r="L234" i="5"/>
  <c r="M234" i="5" s="1"/>
  <c r="L77" i="5"/>
  <c r="K77" i="5" s="1"/>
  <c r="N77" i="5" s="1"/>
  <c r="J78" i="5" s="1"/>
  <c r="L142" i="1"/>
  <c r="K142" i="1" s="1"/>
  <c r="N142" i="1" s="1"/>
  <c r="J143" i="1" s="1"/>
  <c r="N235" i="5" l="1"/>
  <c r="J236" i="5" s="1"/>
  <c r="L235" i="5"/>
  <c r="M235" i="5" s="1"/>
  <c r="L78" i="5"/>
  <c r="K78" i="5" s="1"/>
  <c r="N78" i="5" s="1"/>
  <c r="J79" i="5" s="1"/>
  <c r="L143" i="1"/>
  <c r="K143" i="1" s="1"/>
  <c r="N143" i="1" s="1"/>
  <c r="J144" i="1" s="1"/>
  <c r="N236" i="5" l="1"/>
  <c r="J237" i="5" s="1"/>
  <c r="L236" i="5"/>
  <c r="M236" i="5" s="1"/>
  <c r="L79" i="5"/>
  <c r="K79" i="5" s="1"/>
  <c r="N79" i="5" s="1"/>
  <c r="J80" i="5" s="1"/>
  <c r="L144" i="1"/>
  <c r="K144" i="1" s="1"/>
  <c r="N144" i="1" s="1"/>
  <c r="J145" i="1" s="1"/>
  <c r="N237" i="5" l="1"/>
  <c r="J238" i="5" s="1"/>
  <c r="L237" i="5"/>
  <c r="M237" i="5" s="1"/>
  <c r="L80" i="5"/>
  <c r="K80" i="5" s="1"/>
  <c r="N80" i="5" s="1"/>
  <c r="J81" i="5" s="1"/>
  <c r="L145" i="1"/>
  <c r="K145" i="1" s="1"/>
  <c r="N145" i="1" s="1"/>
  <c r="J146" i="1" s="1"/>
  <c r="L146" i="1" s="1"/>
  <c r="K146" i="1" s="1"/>
  <c r="N146" i="1" s="1"/>
  <c r="J147" i="1" s="1"/>
  <c r="L147" i="1" s="1"/>
  <c r="K147" i="1" s="1"/>
  <c r="N147" i="1" s="1"/>
  <c r="J148" i="1" s="1"/>
  <c r="L148" i="1" s="1"/>
  <c r="K148" i="1" s="1"/>
  <c r="N148" i="1" s="1"/>
  <c r="J149" i="1" s="1"/>
  <c r="L238" i="5" l="1"/>
  <c r="M238" i="5" s="1"/>
  <c r="N238" i="5"/>
  <c r="J239" i="5" s="1"/>
  <c r="L81" i="5"/>
  <c r="K81" i="5" s="1"/>
  <c r="N81" i="5" s="1"/>
  <c r="J82" i="5" s="1"/>
  <c r="L149" i="1"/>
  <c r="K149" i="1" s="1"/>
  <c r="N149" i="1" s="1"/>
  <c r="J150" i="1" s="1"/>
  <c r="N239" i="5" l="1"/>
  <c r="J240" i="5" s="1"/>
  <c r="L239" i="5"/>
  <c r="M239" i="5" s="1"/>
  <c r="L82" i="5"/>
  <c r="K82" i="5" s="1"/>
  <c r="N82" i="5" s="1"/>
  <c r="J83" i="5" s="1"/>
  <c r="L150" i="1"/>
  <c r="K150" i="1" s="1"/>
  <c r="N150" i="1" s="1"/>
  <c r="N240" i="5" l="1"/>
  <c r="J241" i="5" s="1"/>
  <c r="L240" i="5"/>
  <c r="M240" i="5" s="1"/>
  <c r="L83" i="5"/>
  <c r="K83" i="5" s="1"/>
  <c r="N83" i="5" s="1"/>
  <c r="J84" i="5" s="1"/>
  <c r="N241" i="5" l="1"/>
  <c r="J242" i="5" s="1"/>
  <c r="L241" i="5"/>
  <c r="M241" i="5" s="1"/>
  <c r="L84" i="5"/>
  <c r="K84" i="5" s="1"/>
  <c r="N84" i="5" s="1"/>
  <c r="J85" i="5" s="1"/>
  <c r="N242" i="5" l="1"/>
  <c r="J243" i="5" s="1"/>
  <c r="L242" i="5"/>
  <c r="M242" i="5" s="1"/>
  <c r="L85" i="5"/>
  <c r="K85" i="5" s="1"/>
  <c r="N85" i="5" s="1"/>
  <c r="J86" i="5" s="1"/>
  <c r="L243" i="5" l="1"/>
  <c r="M243" i="5" s="1"/>
  <c r="N243" i="5"/>
  <c r="J244" i="5" s="1"/>
  <c r="L86" i="5"/>
  <c r="K86" i="5" s="1"/>
  <c r="N86" i="5" s="1"/>
  <c r="J87" i="5" s="1"/>
  <c r="L244" i="5" l="1"/>
  <c r="M244" i="5" s="1"/>
  <c r="N244" i="5"/>
  <c r="J245" i="5" s="1"/>
  <c r="L87" i="5"/>
  <c r="K87" i="5" s="1"/>
  <c r="N87" i="5" s="1"/>
  <c r="J88" i="5" s="1"/>
  <c r="L245" i="5" l="1"/>
  <c r="M245" i="5" s="1"/>
  <c r="N245" i="5"/>
  <c r="J246" i="5" s="1"/>
  <c r="L88" i="5"/>
  <c r="K88" i="5" s="1"/>
  <c r="N88" i="5" s="1"/>
  <c r="J89" i="5" s="1"/>
  <c r="L246" i="5" l="1"/>
  <c r="M246" i="5" s="1"/>
  <c r="N246" i="5"/>
  <c r="J247" i="5" s="1"/>
  <c r="L89" i="5"/>
  <c r="K89" i="5" s="1"/>
  <c r="N89" i="5" s="1"/>
  <c r="J90" i="5" s="1"/>
  <c r="L247" i="5" l="1"/>
  <c r="M247" i="5" s="1"/>
  <c r="N247" i="5"/>
  <c r="J248" i="5" s="1"/>
  <c r="L90" i="5"/>
  <c r="K90" i="5" s="1"/>
  <c r="N90" i="5" s="1"/>
  <c r="J91" i="5" s="1"/>
  <c r="N248" i="5" l="1"/>
  <c r="J249" i="5" s="1"/>
  <c r="L248" i="5"/>
  <c r="M248" i="5" s="1"/>
  <c r="L91" i="5"/>
  <c r="K91" i="5" s="1"/>
  <c r="N91" i="5" s="1"/>
  <c r="J92" i="5" s="1"/>
  <c r="L249" i="5" l="1"/>
  <c r="M249" i="5" s="1"/>
  <c r="N249" i="5"/>
  <c r="J250" i="5" s="1"/>
  <c r="L92" i="5"/>
  <c r="K92" i="5" s="1"/>
  <c r="N92" i="5" s="1"/>
  <c r="J93" i="5" s="1"/>
  <c r="L250" i="5" l="1"/>
  <c r="M250" i="5" s="1"/>
  <c r="N250" i="5"/>
  <c r="J251" i="5" s="1"/>
  <c r="L93" i="5"/>
  <c r="K93" i="5" s="1"/>
  <c r="N93" i="5" s="1"/>
  <c r="J94" i="5" s="1"/>
  <c r="L251" i="5" l="1"/>
  <c r="M251" i="5" s="1"/>
  <c r="N251" i="5"/>
  <c r="J252" i="5" s="1"/>
  <c r="L94" i="5"/>
  <c r="K94" i="5" s="1"/>
  <c r="N94" i="5" s="1"/>
  <c r="J95" i="5" s="1"/>
  <c r="L252" i="5" l="1"/>
  <c r="M252" i="5" s="1"/>
  <c r="N252" i="5"/>
  <c r="J253" i="5" s="1"/>
  <c r="L95" i="5"/>
  <c r="K95" i="5" s="1"/>
  <c r="N95" i="5" s="1"/>
  <c r="J96" i="5" s="1"/>
  <c r="L253" i="5" l="1"/>
  <c r="M253" i="5" s="1"/>
  <c r="N253" i="5"/>
  <c r="J254" i="5" s="1"/>
  <c r="L96" i="5"/>
  <c r="K96" i="5" s="1"/>
  <c r="N96" i="5" s="1"/>
  <c r="J97" i="5" s="1"/>
  <c r="N254" i="5" l="1"/>
  <c r="J255" i="5" s="1"/>
  <c r="L254" i="5"/>
  <c r="M254" i="5" s="1"/>
  <c r="L97" i="5"/>
  <c r="K97" i="5" s="1"/>
  <c r="N97" i="5" s="1"/>
  <c r="J98" i="5" s="1"/>
  <c r="N255" i="5" l="1"/>
  <c r="J256" i="5" s="1"/>
  <c r="L255" i="5"/>
  <c r="M255" i="5" s="1"/>
  <c r="L98" i="5"/>
  <c r="K98" i="5" s="1"/>
  <c r="N98" i="5" s="1"/>
  <c r="J99" i="5" s="1"/>
  <c r="N256" i="5" l="1"/>
  <c r="J257" i="5" s="1"/>
  <c r="L256" i="5"/>
  <c r="M256" i="5" s="1"/>
  <c r="L99" i="5"/>
  <c r="K99" i="5" s="1"/>
  <c r="N99" i="5" s="1"/>
  <c r="J100" i="5" s="1"/>
  <c r="L257" i="5" l="1"/>
  <c r="M257" i="5" s="1"/>
  <c r="N257" i="5"/>
  <c r="J258" i="5" s="1"/>
  <c r="L100" i="5"/>
  <c r="K100" i="5" s="1"/>
  <c r="N100" i="5" s="1"/>
  <c r="J101" i="5" s="1"/>
  <c r="L258" i="5" l="1"/>
  <c r="M258" i="5" s="1"/>
  <c r="N258" i="5"/>
  <c r="J259" i="5" s="1"/>
  <c r="L101" i="5"/>
  <c r="K101" i="5" s="1"/>
  <c r="N101" i="5" s="1"/>
  <c r="J102" i="5" s="1"/>
  <c r="L259" i="5" l="1"/>
  <c r="M259" i="5" s="1"/>
  <c r="N259" i="5"/>
  <c r="J260" i="5" s="1"/>
  <c r="L102" i="5"/>
  <c r="K102" i="5" s="1"/>
  <c r="N102" i="5" s="1"/>
  <c r="J103" i="5" s="1"/>
  <c r="L260" i="5" l="1"/>
  <c r="M260" i="5" s="1"/>
  <c r="N260" i="5"/>
  <c r="J261" i="5" s="1"/>
  <c r="L103" i="5"/>
  <c r="K103" i="5" s="1"/>
  <c r="N103" i="5" s="1"/>
  <c r="J104" i="5" s="1"/>
  <c r="L261" i="5" l="1"/>
  <c r="M261" i="5" s="1"/>
  <c r="N261" i="5"/>
  <c r="J262" i="5" s="1"/>
  <c r="L104" i="5"/>
  <c r="K104" i="5" s="1"/>
  <c r="N104" i="5" s="1"/>
  <c r="J105" i="5" s="1"/>
  <c r="L262" i="5" l="1"/>
  <c r="M262" i="5" s="1"/>
  <c r="N262" i="5"/>
  <c r="J263" i="5" s="1"/>
  <c r="L105" i="5"/>
  <c r="K105" i="5" s="1"/>
  <c r="N105" i="5" s="1"/>
  <c r="J106" i="5" s="1"/>
  <c r="L263" i="5" l="1"/>
  <c r="M263" i="5" s="1"/>
  <c r="N263" i="5"/>
  <c r="J264" i="5" s="1"/>
  <c r="L106" i="5"/>
  <c r="K106" i="5" s="1"/>
  <c r="N106" i="5" s="1"/>
  <c r="J107" i="5" s="1"/>
  <c r="N264" i="5" l="1"/>
  <c r="J265" i="5" s="1"/>
  <c r="L264" i="5"/>
  <c r="M264" i="5" s="1"/>
  <c r="L107" i="5"/>
  <c r="K107" i="5" s="1"/>
  <c r="N107" i="5" s="1"/>
  <c r="J108" i="5" s="1"/>
  <c r="N265" i="5" l="1"/>
  <c r="J266" i="5" s="1"/>
  <c r="L265" i="5"/>
  <c r="M265" i="5" s="1"/>
  <c r="L108" i="5"/>
  <c r="K108" i="5" s="1"/>
  <c r="N108" i="5" s="1"/>
  <c r="J109" i="5" s="1"/>
  <c r="N266" i="5" l="1"/>
  <c r="J267" i="5" s="1"/>
  <c r="L266" i="5"/>
  <c r="M266" i="5" s="1"/>
  <c r="L109" i="5"/>
  <c r="K109" i="5" s="1"/>
  <c r="N109" i="5" s="1"/>
  <c r="J110" i="5" s="1"/>
  <c r="N267" i="5" l="1"/>
  <c r="J268" i="5" s="1"/>
  <c r="L267" i="5"/>
  <c r="M267" i="5" s="1"/>
  <c r="L110" i="5"/>
  <c r="K110" i="5" s="1"/>
  <c r="N110" i="5" s="1"/>
  <c r="J111" i="5" s="1"/>
  <c r="L268" i="5" l="1"/>
  <c r="M268" i="5" s="1"/>
  <c r="N268" i="5"/>
  <c r="J269" i="5" s="1"/>
  <c r="L111" i="5"/>
  <c r="K111" i="5" s="1"/>
  <c r="N111" i="5" s="1"/>
  <c r="J112" i="5" s="1"/>
  <c r="L269" i="5" l="1"/>
  <c r="M269" i="5" s="1"/>
  <c r="N269" i="5"/>
  <c r="J270" i="5" s="1"/>
  <c r="L112" i="5"/>
  <c r="K112" i="5" s="1"/>
  <c r="N112" i="5" s="1"/>
  <c r="J113" i="5" s="1"/>
  <c r="L270" i="5" l="1"/>
  <c r="M270" i="5" s="1"/>
  <c r="N270" i="5"/>
  <c r="J271" i="5" s="1"/>
  <c r="L113" i="5"/>
  <c r="K113" i="5" s="1"/>
  <c r="N113" i="5" s="1"/>
  <c r="J114" i="5" s="1"/>
  <c r="L271" i="5" l="1"/>
  <c r="M271" i="5" s="1"/>
  <c r="N271" i="5"/>
  <c r="J272" i="5" s="1"/>
  <c r="L114" i="5"/>
  <c r="K114" i="5" s="1"/>
  <c r="N114" i="5" s="1"/>
  <c r="J115" i="5" s="1"/>
  <c r="N272" i="5" l="1"/>
  <c r="J273" i="5" s="1"/>
  <c r="L272" i="5"/>
  <c r="M272" i="5" s="1"/>
  <c r="L115" i="5"/>
  <c r="K115" i="5" s="1"/>
  <c r="N115" i="5" s="1"/>
  <c r="J116" i="5" s="1"/>
  <c r="L273" i="5" l="1"/>
  <c r="M273" i="5" s="1"/>
  <c r="N273" i="5"/>
  <c r="J274" i="5" s="1"/>
  <c r="L116" i="5"/>
  <c r="K116" i="5" s="1"/>
  <c r="N116" i="5" s="1"/>
  <c r="J117" i="5" s="1"/>
  <c r="L274" i="5" l="1"/>
  <c r="M274" i="5" s="1"/>
  <c r="N274" i="5"/>
  <c r="J275" i="5" s="1"/>
  <c r="L117" i="5"/>
  <c r="K117" i="5" s="1"/>
  <c r="N117" i="5" s="1"/>
  <c r="J118" i="5" s="1"/>
  <c r="L275" i="5" l="1"/>
  <c r="M275" i="5" s="1"/>
  <c r="N275" i="5"/>
  <c r="J276" i="5" s="1"/>
  <c r="L118" i="5"/>
  <c r="K118" i="5" s="1"/>
  <c r="N118" i="5" s="1"/>
  <c r="J119" i="5" s="1"/>
  <c r="L276" i="5" l="1"/>
  <c r="M276" i="5" s="1"/>
  <c r="N276" i="5"/>
  <c r="J277" i="5" s="1"/>
  <c r="L119" i="5"/>
  <c r="K119" i="5" s="1"/>
  <c r="N119" i="5"/>
  <c r="J120" i="5" s="1"/>
  <c r="L277" i="5" l="1"/>
  <c r="M277" i="5" s="1"/>
  <c r="N277" i="5"/>
  <c r="J278" i="5" s="1"/>
  <c r="L120" i="5"/>
  <c r="K120" i="5" s="1"/>
  <c r="N120" i="5" s="1"/>
  <c r="J121" i="5" s="1"/>
  <c r="L278" i="5" l="1"/>
  <c r="M278" i="5" s="1"/>
  <c r="N278" i="5"/>
  <c r="J279" i="5" s="1"/>
  <c r="L121" i="5"/>
  <c r="K121" i="5" s="1"/>
  <c r="N121" i="5" s="1"/>
  <c r="J122" i="5" s="1"/>
  <c r="L279" i="5" l="1"/>
  <c r="M279" i="5" s="1"/>
  <c r="N279" i="5"/>
  <c r="J280" i="5" s="1"/>
  <c r="L122" i="5"/>
  <c r="K122" i="5" s="1"/>
  <c r="N122" i="5" s="1"/>
  <c r="J123" i="5" s="1"/>
  <c r="N280" i="5" l="1"/>
  <c r="J281" i="5" s="1"/>
  <c r="L280" i="5"/>
  <c r="M280" i="5" s="1"/>
  <c r="L123" i="5"/>
  <c r="K123" i="5" s="1"/>
  <c r="N123" i="5" s="1"/>
  <c r="J124" i="5" s="1"/>
  <c r="L281" i="5" l="1"/>
  <c r="M281" i="5" s="1"/>
  <c r="N281" i="5"/>
  <c r="J282" i="5" s="1"/>
  <c r="L124" i="5"/>
  <c r="K124" i="5" s="1"/>
  <c r="N124" i="5" s="1"/>
  <c r="J125" i="5" s="1"/>
  <c r="N282" i="5" l="1"/>
  <c r="J283" i="5" s="1"/>
  <c r="L282" i="5"/>
  <c r="M282" i="5" s="1"/>
  <c r="L125" i="5"/>
  <c r="K125" i="5" s="1"/>
  <c r="N125" i="5" s="1"/>
  <c r="J126" i="5" s="1"/>
  <c r="N283" i="5" l="1"/>
  <c r="J284" i="5" s="1"/>
  <c r="L283" i="5"/>
  <c r="M283" i="5" s="1"/>
  <c r="L126" i="5"/>
  <c r="N284" i="5" l="1"/>
  <c r="J285" i="5" s="1"/>
  <c r="L284" i="5"/>
  <c r="M284" i="5" s="1"/>
  <c r="K126" i="5"/>
  <c r="N126" i="5" s="1"/>
  <c r="J127" i="5" s="1"/>
  <c r="L127" i="5" s="1"/>
  <c r="K127" i="5" s="1"/>
  <c r="N127" i="5" s="1"/>
  <c r="J128" i="5" s="1"/>
  <c r="K137" i="5"/>
  <c r="L285" i="5" l="1"/>
  <c r="M285" i="5" s="1"/>
  <c r="N285" i="5"/>
  <c r="J286" i="5" s="1"/>
  <c r="L128" i="5"/>
  <c r="K128" i="5" s="1"/>
  <c r="N128" i="5" s="1"/>
  <c r="J129" i="5" s="1"/>
  <c r="N286" i="5" l="1"/>
  <c r="J287" i="5" s="1"/>
  <c r="L286" i="5"/>
  <c r="M286" i="5" s="1"/>
  <c r="L129" i="5"/>
  <c r="K129" i="5" s="1"/>
  <c r="N129" i="5" s="1"/>
  <c r="J130" i="5" s="1"/>
  <c r="N287" i="5" l="1"/>
  <c r="J288" i="5" s="1"/>
  <c r="L287" i="5"/>
  <c r="M287" i="5" s="1"/>
  <c r="L130" i="5"/>
  <c r="K130" i="5" s="1"/>
  <c r="N130" i="5" s="1"/>
  <c r="J131" i="5" s="1"/>
  <c r="L288" i="5" l="1"/>
  <c r="M288" i="5" s="1"/>
  <c r="N288" i="5"/>
  <c r="J289" i="5" s="1"/>
  <c r="L131" i="5"/>
  <c r="K131" i="5" s="1"/>
  <c r="N131" i="5" s="1"/>
  <c r="J132" i="5" s="1"/>
  <c r="L289" i="5" l="1"/>
  <c r="M289" i="5" s="1"/>
  <c r="N289" i="5"/>
  <c r="J290" i="5" s="1"/>
  <c r="L132" i="5"/>
  <c r="K132" i="5" s="1"/>
  <c r="N132" i="5" s="1"/>
  <c r="J133" i="5" s="1"/>
  <c r="N290" i="5" l="1"/>
  <c r="J291" i="5" s="1"/>
  <c r="L290" i="5"/>
  <c r="M290" i="5" s="1"/>
  <c r="L133" i="5"/>
  <c r="K133" i="5" s="1"/>
  <c r="N133" i="5" s="1"/>
  <c r="J134" i="5" s="1"/>
  <c r="N291" i="5" l="1"/>
  <c r="J292" i="5" s="1"/>
  <c r="L291" i="5"/>
  <c r="M291" i="5" s="1"/>
  <c r="L134" i="5"/>
  <c r="K134" i="5" s="1"/>
  <c r="N134" i="5" s="1"/>
  <c r="J135" i="5" s="1"/>
  <c r="N292" i="5" l="1"/>
  <c r="J293" i="5" s="1"/>
  <c r="L292" i="5"/>
  <c r="M292" i="5" s="1"/>
  <c r="L135" i="5"/>
  <c r="K135" i="5" s="1"/>
  <c r="N135" i="5" s="1"/>
  <c r="L293" i="5" l="1"/>
  <c r="M293" i="5" s="1"/>
  <c r="N293" i="5"/>
  <c r="J294" i="5" s="1"/>
  <c r="L294" i="5" l="1"/>
  <c r="M294" i="5" s="1"/>
  <c r="N294" i="5"/>
  <c r="J295" i="5" s="1"/>
  <c r="N295" i="5" l="1"/>
  <c r="J296" i="5" s="1"/>
  <c r="L295" i="5"/>
  <c r="M295" i="5" s="1"/>
  <c r="L296" i="5" l="1"/>
  <c r="M296" i="5" s="1"/>
  <c r="N296" i="5"/>
</calcChain>
</file>

<file path=xl/sharedStrings.xml><?xml version="1.0" encoding="utf-8"?>
<sst xmlns="http://schemas.openxmlformats.org/spreadsheetml/2006/main" count="365" uniqueCount="68">
  <si>
    <t>נתונים:</t>
  </si>
  <si>
    <t>הלוואה</t>
  </si>
  <si>
    <t>PV</t>
  </si>
  <si>
    <t>חודשים</t>
  </si>
  <si>
    <t>n</t>
  </si>
  <si>
    <t>ריבית</t>
  </si>
  <si>
    <t>r</t>
  </si>
  <si>
    <t>מספר תקבול</t>
  </si>
  <si>
    <t>תשלום ע"ח קרן</t>
  </si>
  <si>
    <t>תשלום ע"ח ריבית</t>
  </si>
  <si>
    <t>סך הכל תשלום</t>
  </si>
  <si>
    <t>יתרת הקרן בסוף התקופה</t>
  </si>
  <si>
    <t>שנים</t>
  </si>
  <si>
    <t>ריבית שנתית אפקטיבית</t>
  </si>
  <si>
    <t>ריבית חודשית</t>
  </si>
  <si>
    <t>לוחות סילוקין</t>
  </si>
  <si>
    <t>יתרת הקרן בתחילת תקופה</t>
  </si>
  <si>
    <t>שאלה 3 - עם לוח שפיצר:</t>
  </si>
  <si>
    <t>pv</t>
  </si>
  <si>
    <t>שנתי</t>
  </si>
  <si>
    <t>חודשי</t>
  </si>
  <si>
    <t>סעיף א</t>
  </si>
  <si>
    <t>תשלום</t>
  </si>
  <si>
    <t>יתרת הקרן בתחילת התקופה</t>
  </si>
  <si>
    <t>סך התשלום</t>
  </si>
  <si>
    <t>סעיף ב</t>
  </si>
  <si>
    <t>סעיף ב'</t>
  </si>
  <si>
    <t>לוח סילוקין רגיל</t>
  </si>
  <si>
    <t>שאלה 1</t>
  </si>
  <si>
    <t>שפיצר</t>
  </si>
  <si>
    <t>PMT</t>
  </si>
  <si>
    <t>שאלה 2</t>
  </si>
  <si>
    <t>שאלה 3</t>
  </si>
  <si>
    <t>שאלה 4</t>
  </si>
  <si>
    <t>N</t>
  </si>
  <si>
    <t>שאלה 5</t>
  </si>
  <si>
    <t>שאלה 6</t>
  </si>
  <si>
    <t>מספר תקופות</t>
  </si>
  <si>
    <t>קרן קבועה</t>
  </si>
  <si>
    <t>תקופות</t>
  </si>
  <si>
    <t>שאלה 7</t>
  </si>
  <si>
    <t>רבעון</t>
  </si>
  <si>
    <t>שאלה 8</t>
  </si>
  <si>
    <t>שאלה 9</t>
  </si>
  <si>
    <t>שאלה 10</t>
  </si>
  <si>
    <t>שאלה 11</t>
  </si>
  <si>
    <t>שאלה 12</t>
  </si>
  <si>
    <t>שאלה 13</t>
  </si>
  <si>
    <t>החזר קרן שווה</t>
  </si>
  <si>
    <t>שאלה 14</t>
  </si>
  <si>
    <t>שאלה 15</t>
  </si>
  <si>
    <r>
      <t xml:space="preserve">נלקחה הלוואה על סכום של 500,000 ש"ח אשר תוחזר על פי לוח סילוקין שפיצר 
ההלוואה תוחזר בתשלומים חודשיים, למשך 10 שנים.
הריבית האפקטיבית השנתית הינה 3.65%
</t>
    </r>
    <r>
      <rPr>
        <b/>
        <sz val="16"/>
        <rFont val="David"/>
        <family val="2"/>
      </rPr>
      <t xml:space="preserve">מה יהיה גובה התשלום על חשבון הריבית בתשלום מספר 111?
</t>
    </r>
  </si>
  <si>
    <t>שאלה 16</t>
  </si>
  <si>
    <t xml:space="preserve">שושי לוותה סכום של 40,000 ש"ח לתקופה של שנה בריבית שנתית בשיעור של 12% מחושבת חודשית.                                                                                                               ההלוואה תוחזר בתשלומים סוף חודשיים שווים. 
בעקבות בקשתה של שושי הסכים מנהל הבנק לאפשר לה לשלם רק החל מסוף החודש החמישי                                                                                                                      (במקום מסוף החודש הראשון) מועד תום ההלוואה נותר כשהיה. 
חשב מה גובה התשלום החודשי של שושי?
</t>
  </si>
  <si>
    <t>שאלה 17</t>
  </si>
  <si>
    <t>R</t>
  </si>
  <si>
    <t>PV0</t>
  </si>
  <si>
    <t>FV</t>
  </si>
  <si>
    <t>FV4</t>
  </si>
  <si>
    <t>שאלה 18</t>
  </si>
  <si>
    <t xml:space="preserve">נלקחה הלוואה בגובה 80,000 ש"ח אשר תוחזר על פי לוח סילוקין רגיל (תשלומי קרן שווים).
הריבית האפקטיבית השנתית הינה 6.16%.
ההלוואה תוחזר בהחזרים חודשיים שווים וזאת למשך 10  שנים.
מצא, מהו התשלום על חשבון הקרן בתשלום ה-44
</t>
  </si>
  <si>
    <t>החזר קרן קבוע</t>
  </si>
  <si>
    <t>שאלה 19</t>
  </si>
  <si>
    <t xml:space="preserve">לקחת היום הלוואה בגובה 660,000 ש"ח ל- 12 שנים. בריבית אפקטיבית שנתית של 4.6%. 
על פי מסמכי ההלוואה, ב- 9 השנים הראשונות היא תוחזר בהחזרי קרן שנתיים שווים. 
בשנה ה- 10 מוסכם כי ישונה לוח הסילוקין להחזרים שנתיים קבועים ושווים. 
בנה את לוח הסילוקין.
חשב:
א. מהו ההחזר על חשבון הריבית בתקופה 4?
ב. מהו התשלום הכולל בתקופה 9?
ג. מהו ה- PMT בתקופה 11?
</t>
  </si>
  <si>
    <t>קרן שווה</t>
  </si>
  <si>
    <t>א</t>
  </si>
  <si>
    <t>ב</t>
  </si>
  <si>
    <t>ג</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</si>
</sst>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 #,##0.00;[Red]&quot;₪&quot;\ \-#,##0.00"/>
    <numFmt numFmtId="164" formatCode="&quot;$&quot;#,##0.00_);[Red]\(&quot;$&quot;#,##0.00\)"/>
    <numFmt numFmtId="165" formatCode="0.000%"/>
    <numFmt numFmtId="167" formatCode="0.0"/>
  </numFmts>
  <fonts count="22" x14ac:knownFonts="1">
    <font>
      <sz val="11"/>
      <color theme="1"/>
      <name val="Arial"/>
      <family val="2"/>
      <scheme val="minor"/>
    </font>
    <font>
      <b/>
      <sz val="11"/>
      <color theme="1"/>
      <name val="Arial"/>
      <family val="2"/>
      <scheme val="minor"/>
    </font>
    <font>
      <b/>
      <u/>
      <sz val="11"/>
      <color theme="1"/>
      <name val="Arial"/>
      <family val="2"/>
      <scheme val="minor"/>
    </font>
    <font>
      <b/>
      <sz val="18"/>
      <color theme="0"/>
      <name val="Arial"/>
      <family val="2"/>
      <scheme val="minor"/>
    </font>
    <font>
      <b/>
      <sz val="11"/>
      <color rgb="FF000000"/>
      <name val="Arial"/>
      <family val="2"/>
      <scheme val="minor"/>
    </font>
    <font>
      <b/>
      <sz val="16"/>
      <color theme="1"/>
      <name val="Arial"/>
      <family val="2"/>
      <scheme val="minor"/>
    </font>
    <font>
      <sz val="11"/>
      <color rgb="FF000000"/>
      <name val="David"/>
      <family val="2"/>
    </font>
    <font>
      <sz val="11"/>
      <name val="David"/>
      <family val="2"/>
    </font>
    <font>
      <b/>
      <sz val="11"/>
      <name val="David"/>
      <family val="2"/>
    </font>
    <font>
      <b/>
      <sz val="14"/>
      <name val="David"/>
      <family val="2"/>
    </font>
    <font>
      <b/>
      <u/>
      <sz val="11"/>
      <name val="David"/>
      <family val="2"/>
    </font>
    <font>
      <b/>
      <u/>
      <sz val="14"/>
      <name val="David"/>
      <family val="2"/>
    </font>
    <font>
      <sz val="14"/>
      <name val="David"/>
      <family val="2"/>
    </font>
    <font>
      <sz val="14"/>
      <color rgb="FF000000"/>
      <name val="David"/>
      <family val="2"/>
    </font>
    <font>
      <b/>
      <sz val="11"/>
      <color rgb="FF002060"/>
      <name val="Arial"/>
      <family val="2"/>
      <scheme val="minor"/>
    </font>
    <font>
      <sz val="11"/>
      <color rgb="FF002060"/>
      <name val="Arial"/>
      <family val="2"/>
      <scheme val="minor"/>
    </font>
    <font>
      <sz val="16"/>
      <color theme="0"/>
      <name val="Arial"/>
      <family val="2"/>
      <scheme val="minor"/>
    </font>
    <font>
      <b/>
      <sz val="11"/>
      <color theme="0"/>
      <name val="Arial"/>
      <family val="2"/>
      <scheme val="minor"/>
    </font>
    <font>
      <sz val="16"/>
      <name val="David"/>
      <family val="2"/>
    </font>
    <font>
      <b/>
      <sz val="16"/>
      <name val="David"/>
      <family val="2"/>
    </font>
    <font>
      <sz val="18"/>
      <color rgb="FF000000"/>
      <name val="David"/>
      <family val="2"/>
    </font>
    <font>
      <sz val="18"/>
      <name val="David"/>
      <family val="2"/>
    </font>
  </fonts>
  <fills count="12">
    <fill>
      <patternFill patternType="none"/>
    </fill>
    <fill>
      <patternFill patternType="gray125"/>
    </fill>
    <fill>
      <patternFill patternType="solid">
        <fgColor rgb="FF00B050"/>
        <bgColor indexed="64"/>
      </patternFill>
    </fill>
    <fill>
      <patternFill patternType="solid">
        <fgColor rgb="FFFFFF00"/>
        <bgColor indexed="64"/>
      </patternFill>
    </fill>
    <fill>
      <patternFill patternType="solid">
        <fgColor rgb="FF00FF00"/>
        <bgColor indexed="64"/>
      </patternFill>
    </fill>
    <fill>
      <patternFill patternType="solid">
        <fgColor rgb="FFFAD2F0"/>
        <bgColor rgb="FFFFF2CC"/>
      </patternFill>
    </fill>
    <fill>
      <patternFill patternType="solid">
        <fgColor rgb="FFFFFFFF"/>
        <bgColor rgb="FFFFFFFF"/>
      </patternFill>
    </fill>
    <fill>
      <patternFill patternType="solid">
        <fgColor rgb="FF00B0F0"/>
        <bgColor indexed="64"/>
      </patternFill>
    </fill>
    <fill>
      <patternFill patternType="solid">
        <fgColor rgb="FFFF0000"/>
        <bgColor indexed="64"/>
      </patternFill>
    </fill>
    <fill>
      <patternFill patternType="solid">
        <fgColor rgb="FFFFC000"/>
        <bgColor indexed="64"/>
      </patternFill>
    </fill>
    <fill>
      <patternFill patternType="solid">
        <fgColor theme="0"/>
        <bgColor indexed="64"/>
      </patternFill>
    </fill>
    <fill>
      <patternFill patternType="solid">
        <fgColor rgb="FF92D050"/>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27">
    <xf numFmtId="0" fontId="0" fillId="0" borderId="0" xfId="0"/>
    <xf numFmtId="3" fontId="0" fillId="0" borderId="0" xfId="0" applyNumberFormat="1"/>
    <xf numFmtId="10" fontId="0" fillId="0" borderId="0" xfId="0" applyNumberFormat="1"/>
    <xf numFmtId="0" fontId="1" fillId="0" borderId="0" xfId="0" applyFont="1"/>
    <xf numFmtId="0" fontId="2" fillId="0" borderId="0" xfId="0" applyFont="1"/>
    <xf numFmtId="164" fontId="0" fillId="0" borderId="0" xfId="0" applyNumberFormat="1"/>
    <xf numFmtId="0" fontId="0" fillId="0" borderId="4" xfId="0" applyBorder="1"/>
    <xf numFmtId="0" fontId="0" fillId="0" borderId="0" xfId="0" applyBorder="1"/>
    <xf numFmtId="0" fontId="0" fillId="0" borderId="5" xfId="0" applyBorder="1"/>
    <xf numFmtId="0" fontId="2" fillId="0" borderId="4" xfId="0" applyFont="1" applyBorder="1"/>
    <xf numFmtId="3" fontId="0" fillId="0" borderId="0" xfId="0" applyNumberFormat="1" applyBorder="1"/>
    <xf numFmtId="10" fontId="0" fillId="0" borderId="0" xfId="0" applyNumberFormat="1" applyBorder="1"/>
    <xf numFmtId="0" fontId="1" fillId="0" borderId="4" xfId="0" applyFont="1" applyBorder="1"/>
    <xf numFmtId="0" fontId="1" fillId="0" borderId="0" xfId="0" applyFont="1" applyBorder="1"/>
    <xf numFmtId="164" fontId="0" fillId="0" borderId="0" xfId="0" applyNumberFormat="1" applyBorder="1"/>
    <xf numFmtId="0" fontId="1" fillId="0" borderId="6" xfId="0" applyFont="1" applyBorder="1"/>
    <xf numFmtId="0" fontId="0" fillId="0" borderId="7" xfId="0" applyBorder="1"/>
    <xf numFmtId="164" fontId="0" fillId="0" borderId="7" xfId="0" applyNumberFormat="1" applyBorder="1"/>
    <xf numFmtId="3" fontId="0" fillId="0" borderId="7" xfId="0" applyNumberFormat="1" applyBorder="1"/>
    <xf numFmtId="0" fontId="0" fillId="0" borderId="8" xfId="0" applyBorder="1"/>
    <xf numFmtId="0" fontId="0" fillId="0" borderId="4" xfId="0" applyFont="1" applyBorder="1"/>
    <xf numFmtId="0" fontId="0" fillId="0" borderId="6" xfId="0" applyBorder="1"/>
    <xf numFmtId="8" fontId="0" fillId="0" borderId="0" xfId="0" applyNumberFormat="1" applyBorder="1"/>
    <xf numFmtId="0" fontId="4" fillId="0" borderId="0" xfId="0" applyFont="1" applyAlignment="1">
      <alignment readingOrder="2"/>
    </xf>
    <xf numFmtId="0" fontId="5" fillId="0" borderId="1" xfId="0" applyFont="1" applyBorder="1"/>
    <xf numFmtId="0" fontId="0" fillId="0" borderId="2" xfId="0" applyBorder="1"/>
    <xf numFmtId="0" fontId="0" fillId="0" borderId="3" xfId="0" applyBorder="1"/>
    <xf numFmtId="0" fontId="4" fillId="0" borderId="0" xfId="0" applyFont="1" applyBorder="1" applyAlignment="1">
      <alignment readingOrder="2"/>
    </xf>
    <xf numFmtId="0" fontId="1" fillId="0" borderId="5" xfId="0" applyFont="1" applyBorder="1"/>
    <xf numFmtId="40" fontId="0" fillId="0" borderId="0" xfId="0" applyNumberFormat="1" applyBorder="1"/>
    <xf numFmtId="40" fontId="0" fillId="0" borderId="5" xfId="0" applyNumberFormat="1" applyBorder="1"/>
    <xf numFmtId="165" fontId="0" fillId="0" borderId="0" xfId="0" applyNumberFormat="1"/>
    <xf numFmtId="4" fontId="0" fillId="0" borderId="0" xfId="0" applyNumberFormat="1"/>
    <xf numFmtId="4" fontId="0" fillId="3" borderId="0" xfId="0" applyNumberFormat="1" applyFill="1"/>
    <xf numFmtId="4" fontId="0" fillId="0" borderId="0" xfId="0" applyNumberFormat="1" applyFill="1"/>
    <xf numFmtId="3" fontId="0" fillId="4" borderId="0" xfId="0" applyNumberFormat="1" applyFill="1"/>
    <xf numFmtId="3" fontId="0" fillId="3" borderId="0" xfId="0" applyNumberFormat="1" applyFill="1"/>
    <xf numFmtId="1" fontId="0" fillId="0" borderId="0" xfId="0" applyNumberFormat="1"/>
    <xf numFmtId="3" fontId="0" fillId="0" borderId="0" xfId="0" applyNumberFormat="1" applyFill="1"/>
    <xf numFmtId="0" fontId="6" fillId="0" borderId="0" xfId="0" applyFont="1"/>
    <xf numFmtId="0" fontId="7" fillId="0" borderId="0" xfId="0" applyFont="1"/>
    <xf numFmtId="0" fontId="7" fillId="0" borderId="0" xfId="0" applyFont="1" applyAlignment="1">
      <alignment horizontal="center"/>
    </xf>
    <xf numFmtId="10" fontId="7" fillId="0" borderId="0" xfId="0" applyNumberFormat="1" applyFont="1" applyAlignment="1">
      <alignment horizontal="center"/>
    </xf>
    <xf numFmtId="4" fontId="7" fillId="0" borderId="0" xfId="0" applyNumberFormat="1" applyFont="1" applyAlignment="1">
      <alignment horizontal="center"/>
    </xf>
    <xf numFmtId="167" fontId="7" fillId="0" borderId="0" xfId="0" applyNumberFormat="1" applyFont="1"/>
    <xf numFmtId="0" fontId="7" fillId="0" borderId="0" xfId="0" applyFont="1" applyAlignment="1">
      <alignment horizontal="right"/>
    </xf>
    <xf numFmtId="0" fontId="10" fillId="0" borderId="0" xfId="0" applyFont="1"/>
    <xf numFmtId="0" fontId="11" fillId="0" borderId="11" xfId="0" applyFont="1" applyBorder="1"/>
    <xf numFmtId="0" fontId="12" fillId="0" borderId="10" xfId="0" applyFont="1" applyBorder="1"/>
    <xf numFmtId="0" fontId="11" fillId="0" borderId="10" xfId="0" applyFont="1" applyBorder="1"/>
    <xf numFmtId="0" fontId="7" fillId="0" borderId="10" xfId="0" applyFont="1" applyBorder="1"/>
    <xf numFmtId="0" fontId="7" fillId="0" borderId="12" xfId="0" applyFont="1" applyBorder="1"/>
    <xf numFmtId="0" fontId="7" fillId="0" borderId="14" xfId="0" applyFont="1" applyBorder="1"/>
    <xf numFmtId="0" fontId="13" fillId="6" borderId="15" xfId="0" applyFont="1" applyFill="1" applyBorder="1"/>
    <xf numFmtId="0" fontId="12" fillId="0" borderId="16" xfId="0" applyFont="1" applyBorder="1"/>
    <xf numFmtId="0" fontId="11" fillId="0" borderId="16" xfId="0" applyFont="1" applyBorder="1"/>
    <xf numFmtId="0" fontId="7" fillId="0" borderId="16" xfId="0" applyFont="1" applyBorder="1"/>
    <xf numFmtId="0" fontId="7" fillId="0" borderId="17" xfId="0" applyFont="1" applyBorder="1"/>
    <xf numFmtId="0" fontId="1" fillId="0" borderId="4" xfId="0" applyFont="1" applyBorder="1" applyAlignment="1">
      <alignment horizontal="center"/>
    </xf>
    <xf numFmtId="8" fontId="0" fillId="0" borderId="0" xfId="0" applyNumberFormat="1" applyBorder="1" applyAlignment="1">
      <alignment horizontal="center"/>
    </xf>
    <xf numFmtId="0" fontId="1" fillId="0" borderId="18" xfId="0" applyFont="1" applyBorder="1" applyAlignment="1">
      <alignment horizontal="center"/>
    </xf>
    <xf numFmtId="8" fontId="0" fillId="0" borderId="18" xfId="0" applyNumberFormat="1" applyBorder="1" applyAlignment="1">
      <alignment horizontal="center"/>
    </xf>
    <xf numFmtId="0" fontId="14" fillId="3" borderId="18" xfId="0" applyFont="1" applyFill="1" applyBorder="1" applyAlignment="1">
      <alignment horizontal="center"/>
    </xf>
    <xf numFmtId="0" fontId="0" fillId="0" borderId="4" xfId="0" applyBorder="1" applyAlignment="1">
      <alignment horizontal="center"/>
    </xf>
    <xf numFmtId="3" fontId="0" fillId="0" borderId="0" xfId="0" applyNumberFormat="1" applyBorder="1" applyAlignment="1">
      <alignment horizontal="center"/>
    </xf>
    <xf numFmtId="0" fontId="0" fillId="0" borderId="0" xfId="0" applyBorder="1" applyAlignment="1">
      <alignment horizontal="center"/>
    </xf>
    <xf numFmtId="10" fontId="0" fillId="0" borderId="0" xfId="0" applyNumberFormat="1" applyBorder="1" applyAlignment="1">
      <alignment horizontal="center"/>
    </xf>
    <xf numFmtId="0" fontId="0" fillId="0" borderId="0" xfId="0" applyFill="1" applyBorder="1" applyAlignment="1">
      <alignment horizontal="center"/>
    </xf>
    <xf numFmtId="8" fontId="15" fillId="7" borderId="0" xfId="0" applyNumberFormat="1" applyFont="1" applyFill="1" applyBorder="1" applyAlignment="1">
      <alignment horizontal="center"/>
    </xf>
    <xf numFmtId="0" fontId="16" fillId="8" borderId="0" xfId="0" applyFont="1" applyFill="1" applyAlignment="1">
      <alignment horizontal="center"/>
    </xf>
    <xf numFmtId="0" fontId="1" fillId="0" borderId="18" xfId="0" applyFont="1" applyBorder="1"/>
    <xf numFmtId="8" fontId="0" fillId="0" borderId="18" xfId="0" applyNumberFormat="1" applyBorder="1"/>
    <xf numFmtId="0" fontId="14" fillId="7" borderId="18" xfId="0" applyFont="1" applyFill="1" applyBorder="1"/>
    <xf numFmtId="0" fontId="0" fillId="0" borderId="0" xfId="0" applyFill="1" applyBorder="1"/>
    <xf numFmtId="8" fontId="0" fillId="9" borderId="18" xfId="0" applyNumberFormat="1" applyFill="1" applyBorder="1" applyAlignment="1">
      <alignment horizontal="center"/>
    </xf>
    <xf numFmtId="0" fontId="3" fillId="8" borderId="0" xfId="0" applyFont="1" applyFill="1" applyAlignment="1">
      <alignment horizontal="center"/>
    </xf>
    <xf numFmtId="0" fontId="14" fillId="7" borderId="18" xfId="0" applyFont="1" applyFill="1" applyBorder="1" applyAlignment="1">
      <alignment horizontal="center"/>
    </xf>
    <xf numFmtId="8" fontId="0" fillId="8" borderId="18" xfId="0" applyNumberFormat="1" applyFill="1" applyBorder="1" applyAlignment="1">
      <alignment horizontal="center"/>
    </xf>
    <xf numFmtId="0" fontId="0" fillId="3" borderId="0" xfId="0" applyFill="1" applyBorder="1"/>
    <xf numFmtId="8" fontId="0" fillId="3" borderId="0" xfId="0" applyNumberFormat="1" applyFill="1" applyBorder="1" applyAlignment="1">
      <alignment horizontal="center"/>
    </xf>
    <xf numFmtId="8" fontId="0" fillId="3" borderId="18" xfId="0" applyNumberFormat="1" applyFill="1" applyBorder="1" applyAlignment="1">
      <alignment horizontal="center"/>
    </xf>
    <xf numFmtId="8" fontId="0" fillId="3" borderId="0" xfId="0" applyNumberFormat="1" applyFill="1" applyBorder="1"/>
    <xf numFmtId="0" fontId="17" fillId="7" borderId="18" xfId="0" applyFont="1" applyFill="1" applyBorder="1" applyAlignment="1">
      <alignment horizontal="center"/>
    </xf>
    <xf numFmtId="0" fontId="14" fillId="7" borderId="18" xfId="0" applyFont="1" applyFill="1" applyBorder="1" applyAlignment="1">
      <alignment horizontal="right"/>
    </xf>
    <xf numFmtId="8" fontId="0" fillId="7" borderId="18" xfId="0" applyNumberFormat="1" applyFill="1" applyBorder="1" applyAlignment="1">
      <alignment horizontal="center"/>
    </xf>
    <xf numFmtId="0" fontId="17" fillId="7" borderId="18" xfId="0" applyFont="1" applyFill="1" applyBorder="1" applyAlignment="1">
      <alignment horizontal="right"/>
    </xf>
    <xf numFmtId="8" fontId="0" fillId="10" borderId="18" xfId="0" applyNumberFormat="1" applyFill="1" applyBorder="1" applyAlignment="1">
      <alignment horizontal="center"/>
    </xf>
    <xf numFmtId="8" fontId="0" fillId="0" borderId="0" xfId="0" applyNumberFormat="1" applyFill="1" applyBorder="1" applyAlignment="1">
      <alignment horizontal="center"/>
    </xf>
    <xf numFmtId="0" fontId="0" fillId="0" borderId="18" xfId="0" applyBorder="1"/>
    <xf numFmtId="0" fontId="17" fillId="7" borderId="18" xfId="0" applyFont="1" applyFill="1" applyBorder="1"/>
    <xf numFmtId="0" fontId="17" fillId="7" borderId="18" xfId="0" applyFont="1" applyFill="1" applyBorder="1" applyAlignment="1">
      <alignment readingOrder="2"/>
    </xf>
    <xf numFmtId="8" fontId="0" fillId="7" borderId="18" xfId="0" applyNumberFormat="1" applyFill="1" applyBorder="1"/>
    <xf numFmtId="0" fontId="0" fillId="3" borderId="0" xfId="0" applyFill="1"/>
    <xf numFmtId="0" fontId="0" fillId="10" borderId="0" xfId="0" applyFill="1" applyBorder="1"/>
    <xf numFmtId="3" fontId="0" fillId="10" borderId="0" xfId="0" applyNumberFormat="1" applyFill="1" applyBorder="1"/>
    <xf numFmtId="10" fontId="0" fillId="10" borderId="0" xfId="0" applyNumberFormat="1" applyFill="1" applyBorder="1"/>
    <xf numFmtId="8" fontId="0" fillId="11" borderId="18" xfId="0" applyNumberFormat="1" applyFill="1" applyBorder="1" applyAlignment="1">
      <alignment horizontal="center"/>
    </xf>
    <xf numFmtId="0" fontId="0" fillId="11" borderId="0" xfId="0" applyFill="1" applyBorder="1"/>
    <xf numFmtId="8" fontId="0" fillId="11" borderId="0" xfId="0" applyNumberFormat="1" applyFill="1" applyBorder="1"/>
    <xf numFmtId="0" fontId="3" fillId="2" borderId="1" xfId="0" applyFont="1" applyFill="1" applyBorder="1" applyAlignment="1">
      <alignment horizontal="center"/>
    </xf>
    <xf numFmtId="0" fontId="3" fillId="2" borderId="2" xfId="0" applyFont="1" applyFill="1" applyBorder="1" applyAlignment="1">
      <alignment horizontal="center"/>
    </xf>
    <xf numFmtId="0" fontId="3" fillId="2" borderId="3" xfId="0" applyFont="1" applyFill="1" applyBorder="1" applyAlignment="1">
      <alignment horizontal="center"/>
    </xf>
    <xf numFmtId="0" fontId="9" fillId="5" borderId="0" xfId="0" applyFont="1" applyFill="1" applyAlignment="1">
      <alignment horizontal="center"/>
    </xf>
    <xf numFmtId="0" fontId="1" fillId="0" borderId="9" xfId="0" applyFont="1" applyBorder="1"/>
    <xf numFmtId="0" fontId="0" fillId="0" borderId="9" xfId="0" applyBorder="1"/>
    <xf numFmtId="3" fontId="0" fillId="0" borderId="9" xfId="0" applyNumberFormat="1" applyBorder="1"/>
    <xf numFmtId="3" fontId="0" fillId="3" borderId="9" xfId="0" applyNumberFormat="1" applyFill="1" applyBorder="1"/>
    <xf numFmtId="0" fontId="18" fillId="3" borderId="10" xfId="0" applyFont="1" applyFill="1" applyBorder="1" applyAlignment="1">
      <alignment horizontal="right" vertical="top" wrapText="1"/>
    </xf>
    <xf numFmtId="0" fontId="7" fillId="3" borderId="10" xfId="0" applyFont="1" applyFill="1" applyBorder="1" applyAlignment="1">
      <alignment horizontal="right" vertical="top" wrapText="1"/>
    </xf>
    <xf numFmtId="0" fontId="7" fillId="3" borderId="0" xfId="0" applyFont="1" applyFill="1" applyAlignment="1">
      <alignment horizontal="right" vertical="top" wrapText="1"/>
    </xf>
    <xf numFmtId="0" fontId="7" fillId="3" borderId="0" xfId="0" applyFont="1" applyFill="1" applyAlignment="1">
      <alignment horizontal="center"/>
    </xf>
    <xf numFmtId="4" fontId="7" fillId="3" borderId="0" xfId="0" applyNumberFormat="1" applyFont="1" applyFill="1" applyAlignment="1">
      <alignment horizontal="center"/>
    </xf>
    <xf numFmtId="0" fontId="19" fillId="3" borderId="0" xfId="0" applyFont="1" applyFill="1" applyAlignment="1">
      <alignment horizontal="right" vertical="top" wrapText="1"/>
    </xf>
    <xf numFmtId="0" fontId="9" fillId="3" borderId="10" xfId="0" applyFont="1" applyFill="1" applyBorder="1" applyAlignment="1">
      <alignment horizontal="right" vertical="top" wrapText="1"/>
    </xf>
    <xf numFmtId="0" fontId="9" fillId="3" borderId="0" xfId="0" applyFont="1" applyFill="1" applyAlignment="1">
      <alignment horizontal="right" vertical="top" wrapText="1"/>
    </xf>
    <xf numFmtId="0" fontId="20" fillId="0" borderId="0" xfId="0" applyFont="1" applyAlignment="1">
      <alignment horizontal="center"/>
    </xf>
    <xf numFmtId="0" fontId="21" fillId="0" borderId="0" xfId="0" applyFont="1" applyAlignment="1">
      <alignment horizontal="center"/>
    </xf>
    <xf numFmtId="167" fontId="21" fillId="0" borderId="0" xfId="0" applyNumberFormat="1" applyFont="1" applyAlignment="1">
      <alignment horizontal="center"/>
    </xf>
    <xf numFmtId="10" fontId="20" fillId="0" borderId="0" xfId="0" applyNumberFormat="1" applyFont="1" applyAlignment="1">
      <alignment horizontal="center"/>
    </xf>
    <xf numFmtId="8" fontId="20" fillId="0" borderId="0" xfId="0" applyNumberFormat="1" applyFont="1" applyAlignment="1">
      <alignment horizontal="center"/>
    </xf>
    <xf numFmtId="8" fontId="20" fillId="3" borderId="0" xfId="0" applyNumberFormat="1" applyFont="1" applyFill="1" applyAlignment="1">
      <alignment horizontal="center"/>
    </xf>
    <xf numFmtId="8" fontId="6" fillId="0" borderId="0" xfId="0" applyNumberFormat="1" applyFont="1"/>
    <xf numFmtId="0" fontId="8" fillId="3" borderId="0" xfId="0" applyFont="1" applyFill="1" applyAlignment="1">
      <alignment horizontal="right" vertical="top" wrapText="1"/>
    </xf>
    <xf numFmtId="0" fontId="9" fillId="3" borderId="13" xfId="0" applyFont="1" applyFill="1" applyBorder="1" applyAlignment="1">
      <alignment horizontal="right" vertical="top" wrapText="1"/>
    </xf>
    <xf numFmtId="0" fontId="1" fillId="3" borderId="18" xfId="0" applyFont="1" applyFill="1" applyBorder="1"/>
    <xf numFmtId="0" fontId="0" fillId="0" borderId="0" xfId="0" applyBorder="1" applyAlignment="1">
      <alignment horizontal="left"/>
    </xf>
    <xf numFmtId="10" fontId="0" fillId="0" borderId="0" xfId="0" applyNumberFormat="1" applyBorder="1" applyAlignment="1">
      <alignment horizontal="left"/>
    </xf>
  </cellXfs>
  <cellStyles count="1">
    <cellStyle name="Normal" xfId="0" builtinId="0"/>
  </cellStyles>
  <dxfs count="2">
    <dxf>
      <fill>
        <patternFill patternType="solid">
          <fgColor rgb="FFF4C7C3"/>
          <bgColor rgb="FFF4C7C3"/>
        </patternFill>
      </fill>
    </dxf>
    <dxf>
      <fill>
        <patternFill patternType="solid">
          <fgColor rgb="FFF4C7C3"/>
          <bgColor rgb="FFF4C7C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8</xdr:col>
      <xdr:colOff>2</xdr:colOff>
      <xdr:row>1</xdr:row>
      <xdr:rowOff>0</xdr:rowOff>
    </xdr:from>
    <xdr:to>
      <xdr:col>13</xdr:col>
      <xdr:colOff>1432561</xdr:colOff>
      <xdr:row>5</xdr:row>
      <xdr:rowOff>152400</xdr:rowOff>
    </xdr:to>
    <xdr:sp macro="" textlink="">
      <xdr:nvSpPr>
        <xdr:cNvPr id="3" name="Rectangle 2">
          <a:extLst>
            <a:ext uri="{FF2B5EF4-FFF2-40B4-BE49-F238E27FC236}">
              <a16:creationId xmlns:a16="http://schemas.microsoft.com/office/drawing/2014/main" id="{00000000-0008-0000-0000-000003000000}"/>
            </a:ext>
          </a:extLst>
        </xdr:cNvPr>
        <xdr:cNvSpPr/>
      </xdr:nvSpPr>
      <xdr:spPr>
        <a:xfrm flipH="1">
          <a:off x="10983224159" y="289560"/>
          <a:ext cx="7711439" cy="853440"/>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1" algn="r"/>
          <a:r>
            <a:rPr lang="he-IL" sz="1400" b="1" baseline="0">
              <a:solidFill>
                <a:sysClr val="windowText" lastClr="000000"/>
              </a:solidFill>
            </a:rPr>
            <a:t> אופיר קיבל מהבנק הלוואה בסך 600,000 ש"ח. </a:t>
          </a:r>
        </a:p>
        <a:p>
          <a:pPr lvl="1" algn="r"/>
          <a:r>
            <a:rPr lang="he-IL" sz="1400" b="1" u="sng" baseline="0">
              <a:solidFill>
                <a:sysClr val="windowText" lastClr="000000"/>
              </a:solidFill>
            </a:rPr>
            <a:t>ההלוואה תוחזר לבנק ב- 30 תשלומים חודשיים שווים </a:t>
          </a:r>
          <a:r>
            <a:rPr lang="he-IL" sz="1400" b="1" baseline="0">
              <a:solidFill>
                <a:sysClr val="windowText" lastClr="000000"/>
              </a:solidFill>
            </a:rPr>
            <a:t>של קרן + ריבית. הריבית החודשית היא 0.3%. בנה את לוח הסילוקין של ההלוואה.</a:t>
          </a:r>
          <a:endParaRPr lang="en-US" sz="1400" b="1">
            <a:solidFill>
              <a:sysClr val="windowText" lastClr="000000"/>
            </a:solidFill>
          </a:endParaRPr>
        </a:p>
      </xdr:txBody>
    </xdr:sp>
    <xdr:clientData/>
  </xdr:twoCellAnchor>
  <xdr:twoCellAnchor>
    <xdr:from>
      <xdr:col>8</xdr:col>
      <xdr:colOff>0</xdr:colOff>
      <xdr:row>44</xdr:row>
      <xdr:rowOff>85724</xdr:rowOff>
    </xdr:from>
    <xdr:to>
      <xdr:col>17</xdr:col>
      <xdr:colOff>542925</xdr:colOff>
      <xdr:row>53</xdr:row>
      <xdr:rowOff>171450</xdr:rowOff>
    </xdr:to>
    <xdr:sp macro="" textlink="">
      <xdr:nvSpPr>
        <xdr:cNvPr id="4" name="Rectangle 3">
          <a:extLst>
            <a:ext uri="{FF2B5EF4-FFF2-40B4-BE49-F238E27FC236}">
              <a16:creationId xmlns:a16="http://schemas.microsoft.com/office/drawing/2014/main" id="{00000000-0008-0000-0000-000004000000}"/>
            </a:ext>
          </a:extLst>
        </xdr:cNvPr>
        <xdr:cNvSpPr/>
      </xdr:nvSpPr>
      <xdr:spPr>
        <a:xfrm flipH="1">
          <a:off x="9981657075" y="8572499"/>
          <a:ext cx="8553450" cy="1800226"/>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1" algn="r"/>
          <a:r>
            <a:rPr lang="en-US" sz="1400" b="1" baseline="0">
              <a:solidFill>
                <a:sysClr val="windowText" lastClr="000000"/>
              </a:solidFill>
            </a:rPr>
            <a:t> </a:t>
          </a:r>
          <a:r>
            <a:rPr lang="he-IL" sz="1400" b="1" baseline="0">
              <a:solidFill>
                <a:sysClr val="windowText" lastClr="000000"/>
              </a:solidFill>
            </a:rPr>
            <a:t> גברת שושי קיבלה מהבנק הלוואה בסך 200,000 ש"ח ל- 5 שנים לצורך שיפוץ מקיף בדירה לאחר תמ"א 38.</a:t>
          </a:r>
        </a:p>
        <a:p>
          <a:pPr lvl="1" algn="r"/>
          <a:r>
            <a:rPr lang="he-IL" sz="1400" b="1" baseline="0">
              <a:solidFill>
                <a:sysClr val="windowText" lastClr="000000"/>
              </a:solidFill>
            </a:rPr>
            <a:t> </a:t>
          </a:r>
          <a:r>
            <a:rPr lang="he-IL" sz="1400" b="1" u="sng" baseline="0">
              <a:solidFill>
                <a:sysClr val="windowText" lastClr="000000"/>
              </a:solidFill>
            </a:rPr>
            <a:t>ההלוואה תוחזר לבנק בתשלומים שנתיים שווים</a:t>
          </a:r>
          <a:r>
            <a:rPr lang="he-IL" sz="1400" b="1" baseline="0">
              <a:solidFill>
                <a:sysClr val="windowText" lastClr="000000"/>
              </a:solidFill>
            </a:rPr>
            <a:t> של קרן + ריבית. הריבית השנתית היא 4%. </a:t>
          </a:r>
          <a:endParaRPr lang="en-US" sz="1400" b="1" baseline="0">
            <a:solidFill>
              <a:sysClr val="windowText" lastClr="000000"/>
            </a:solidFill>
          </a:endParaRPr>
        </a:p>
        <a:p>
          <a:pPr lvl="1" algn="r"/>
          <a:r>
            <a:rPr lang="he-IL" sz="1400" b="1" baseline="0">
              <a:solidFill>
                <a:sysClr val="windowText" lastClr="000000"/>
              </a:solidFill>
            </a:rPr>
            <a:t>א. מהו ההחזר השנתי הקבוע שתחזיר שושי לבנק בסוף כל שנה?</a:t>
          </a:r>
        </a:p>
        <a:p>
          <a:pPr lvl="1" algn="r"/>
          <a:r>
            <a:rPr lang="he-IL" sz="1400" b="1" baseline="0">
              <a:solidFill>
                <a:sysClr val="windowText" lastClr="000000"/>
              </a:solidFill>
            </a:rPr>
            <a:t>ב. מהו ההחזר על חשבון הקרן בתשלום השני?</a:t>
          </a:r>
        </a:p>
        <a:p>
          <a:pPr lvl="1" algn="r"/>
          <a:r>
            <a:rPr lang="he-IL" sz="1400" b="1" baseline="0">
              <a:solidFill>
                <a:sysClr val="windowText" lastClr="000000"/>
              </a:solidFill>
            </a:rPr>
            <a:t>ג. מהו ההחזר על חשבון הריבית בתשלום הרביעי?</a:t>
          </a:r>
        </a:p>
        <a:p>
          <a:pPr lvl="1" algn="r"/>
          <a:r>
            <a:rPr lang="he-IL" sz="1400" b="1" baseline="0">
              <a:solidFill>
                <a:sysClr val="windowText" lastClr="000000"/>
              </a:solidFill>
            </a:rPr>
            <a:t>ד. מהי יתרת החוב של שושי לבנק לאחר שלושה תשלומים?</a:t>
          </a:r>
          <a:endParaRPr lang="en-US" sz="1400" b="1">
            <a:solidFill>
              <a:sysClr val="windowText" lastClr="000000"/>
            </a:solidFill>
          </a:endParaRPr>
        </a:p>
      </xdr:txBody>
    </xdr:sp>
    <xdr:clientData/>
  </xdr:twoCellAnchor>
  <xdr:twoCellAnchor>
    <xdr:from>
      <xdr:col>8</xdr:col>
      <xdr:colOff>1</xdr:colOff>
      <xdr:row>154</xdr:row>
      <xdr:rowOff>0</xdr:rowOff>
    </xdr:from>
    <xdr:to>
      <xdr:col>17</xdr:col>
      <xdr:colOff>542926</xdr:colOff>
      <xdr:row>158</xdr:row>
      <xdr:rowOff>76200</xdr:rowOff>
    </xdr:to>
    <xdr:sp macro="" textlink="">
      <xdr:nvSpPr>
        <xdr:cNvPr id="5" name="Rectangle 4">
          <a:extLst>
            <a:ext uri="{FF2B5EF4-FFF2-40B4-BE49-F238E27FC236}">
              <a16:creationId xmlns:a16="http://schemas.microsoft.com/office/drawing/2014/main" id="{00000000-0008-0000-0000-000005000000}"/>
            </a:ext>
          </a:extLst>
        </xdr:cNvPr>
        <xdr:cNvSpPr/>
      </xdr:nvSpPr>
      <xdr:spPr>
        <a:xfrm flipH="1">
          <a:off x="10979785634" y="28392120"/>
          <a:ext cx="10883265" cy="891540"/>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1" algn="r"/>
          <a:r>
            <a:rPr lang="he-IL" sz="1600" b="1" baseline="0">
              <a:solidFill>
                <a:sysClr val="windowText" lastClr="000000"/>
              </a:solidFill>
            </a:rPr>
            <a:t>ליעד קיבל מהבנק הלוואה בסך 50,000 ש"ח ל- 10 שנים. </a:t>
          </a:r>
        </a:p>
        <a:p>
          <a:pPr lvl="1" algn="r"/>
          <a:r>
            <a:rPr lang="he-IL" sz="1600" b="1" u="sng" baseline="0">
              <a:solidFill>
                <a:sysClr val="windowText" lastClr="000000"/>
              </a:solidFill>
            </a:rPr>
            <a:t>קרן ההלוואה תוחזר לבנק בתשלומים שנתיים שווים</a:t>
          </a:r>
          <a:r>
            <a:rPr lang="he-IL" sz="1600" b="1" baseline="0">
              <a:solidFill>
                <a:sysClr val="windowText" lastClr="000000"/>
              </a:solidFill>
            </a:rPr>
            <a:t>. הריבית היא 5% לשנה. </a:t>
          </a:r>
        </a:p>
        <a:p>
          <a:pPr lvl="1" algn="r"/>
          <a:r>
            <a:rPr lang="he-IL" sz="1600" b="1" baseline="0">
              <a:solidFill>
                <a:sysClr val="windowText" lastClr="000000"/>
              </a:solidFill>
            </a:rPr>
            <a:t>בנה את לוח הסילוקין של ההלוואה.</a:t>
          </a:r>
          <a:endParaRPr lang="en-US" sz="1600" b="1">
            <a:solidFill>
              <a:sysClr val="windowText" lastClr="000000"/>
            </a:solidFill>
          </a:endParaRPr>
        </a:p>
      </xdr:txBody>
    </xdr:sp>
    <xdr:clientData/>
  </xdr:twoCellAnchor>
  <xdr:twoCellAnchor>
    <xdr:from>
      <xdr:col>8</xdr:col>
      <xdr:colOff>0</xdr:colOff>
      <xdr:row>182</xdr:row>
      <xdr:rowOff>161925</xdr:rowOff>
    </xdr:from>
    <xdr:to>
      <xdr:col>17</xdr:col>
      <xdr:colOff>542925</xdr:colOff>
      <xdr:row>189</xdr:row>
      <xdr:rowOff>152401</xdr:rowOff>
    </xdr:to>
    <xdr:sp macro="" textlink="">
      <xdr:nvSpPr>
        <xdr:cNvPr id="6" name="Rectangle 5">
          <a:extLst>
            <a:ext uri="{FF2B5EF4-FFF2-40B4-BE49-F238E27FC236}">
              <a16:creationId xmlns:a16="http://schemas.microsoft.com/office/drawing/2014/main" id="{00000000-0008-0000-0000-000006000000}"/>
            </a:ext>
          </a:extLst>
        </xdr:cNvPr>
        <xdr:cNvSpPr/>
      </xdr:nvSpPr>
      <xdr:spPr>
        <a:xfrm flipH="1">
          <a:off x="9981657075" y="16649700"/>
          <a:ext cx="8553450" cy="1323976"/>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1" algn="r"/>
          <a:r>
            <a:rPr lang="he-IL" sz="1600" b="1" baseline="0">
              <a:solidFill>
                <a:sysClr val="windowText" lastClr="000000"/>
              </a:solidFill>
            </a:rPr>
            <a:t>גרייס לקרן: יהל קיבל מהבנק הלוואה בסך 80,000 ש"ח, ל- 5 שנים, בריבית של 5% לשנה.</a:t>
          </a:r>
        </a:p>
        <a:p>
          <a:pPr lvl="1" algn="r"/>
          <a:r>
            <a:rPr lang="he-IL" sz="1600" b="1" baseline="0">
              <a:solidFill>
                <a:sysClr val="windowText" lastClr="000000"/>
              </a:solidFill>
            </a:rPr>
            <a:t>וזאת לצורך מימון לימודי ההנדסה שלו. </a:t>
          </a:r>
        </a:p>
        <a:p>
          <a:pPr lvl="1" algn="r"/>
          <a:r>
            <a:rPr lang="he-IL" sz="1600" b="1" u="sng" baseline="0">
              <a:solidFill>
                <a:sysClr val="windowText" lastClr="000000"/>
              </a:solidFill>
            </a:rPr>
            <a:t>קרן ההלוואה תוחזר רק בתום התקופה</a:t>
          </a:r>
          <a:r>
            <a:rPr lang="he-IL" sz="1600" b="1" u="none" baseline="0">
              <a:solidFill>
                <a:sysClr val="windowText" lastClr="000000"/>
              </a:solidFill>
            </a:rPr>
            <a:t> </a:t>
          </a:r>
          <a:r>
            <a:rPr lang="he-IL" sz="1600" b="1" baseline="0">
              <a:solidFill>
                <a:sysClr val="windowText" lastClr="000000"/>
              </a:solidFill>
            </a:rPr>
            <a:t>(תום 5 השנים).</a:t>
          </a:r>
        </a:p>
        <a:p>
          <a:pPr lvl="1" algn="r"/>
          <a:r>
            <a:rPr lang="he-IL" sz="1600" b="1" u="sng" baseline="0">
              <a:solidFill>
                <a:sysClr val="windowText" lastClr="000000"/>
              </a:solidFill>
            </a:rPr>
            <a:t>הריבית תוחזר לבנק בסוף כל שנה</a:t>
          </a:r>
          <a:r>
            <a:rPr lang="he-IL" sz="1600" b="1" u="none" baseline="0">
              <a:solidFill>
                <a:sysClr val="windowText" lastClr="000000"/>
              </a:solidFill>
            </a:rPr>
            <a:t>. </a:t>
          </a:r>
        </a:p>
        <a:p>
          <a:pPr lvl="1" algn="r"/>
          <a:r>
            <a:rPr lang="he-IL" sz="1600" b="1" baseline="0">
              <a:solidFill>
                <a:sysClr val="windowText" lastClr="000000"/>
              </a:solidFill>
            </a:rPr>
            <a:t>בנה את לוח הסילוקין של ההלוואה.</a:t>
          </a:r>
          <a:endParaRPr lang="en-US" sz="1600" b="1">
            <a:solidFill>
              <a:sysClr val="windowText" lastClr="000000"/>
            </a:solidFill>
          </a:endParaRPr>
        </a:p>
      </xdr:txBody>
    </xdr:sp>
    <xdr:clientData/>
  </xdr:twoCellAnchor>
  <xdr:twoCellAnchor>
    <xdr:from>
      <xdr:col>8</xdr:col>
      <xdr:colOff>0</xdr:colOff>
      <xdr:row>204</xdr:row>
      <xdr:rowOff>57150</xdr:rowOff>
    </xdr:from>
    <xdr:to>
      <xdr:col>17</xdr:col>
      <xdr:colOff>542925</xdr:colOff>
      <xdr:row>209</xdr:row>
      <xdr:rowOff>180975</xdr:rowOff>
    </xdr:to>
    <xdr:sp macro="" textlink="">
      <xdr:nvSpPr>
        <xdr:cNvPr id="7" name="Rectangle 6">
          <a:extLst>
            <a:ext uri="{FF2B5EF4-FFF2-40B4-BE49-F238E27FC236}">
              <a16:creationId xmlns:a16="http://schemas.microsoft.com/office/drawing/2014/main" id="{00000000-0008-0000-0000-000007000000}"/>
            </a:ext>
          </a:extLst>
        </xdr:cNvPr>
        <xdr:cNvSpPr/>
      </xdr:nvSpPr>
      <xdr:spPr>
        <a:xfrm flipH="1">
          <a:off x="9981657075" y="20735925"/>
          <a:ext cx="8553450" cy="1076325"/>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1" algn="r"/>
          <a:r>
            <a:rPr lang="he-IL" sz="1600" b="1">
              <a:solidFill>
                <a:sysClr val="windowText" lastClr="000000"/>
              </a:solidFill>
            </a:rPr>
            <a:t>שאלת</a:t>
          </a:r>
          <a:r>
            <a:rPr lang="he-IL" sz="1600" b="1" baseline="0">
              <a:solidFill>
                <a:sysClr val="windowText" lastClr="000000"/>
              </a:solidFill>
            </a:rPr>
            <a:t> בלון: סבתא דליה קיבלה מהבנק הלוואה בסך 20,000 ש"ח, ל- 5 שנים, </a:t>
          </a:r>
        </a:p>
        <a:p>
          <a:pPr lvl="1" algn="r"/>
          <a:r>
            <a:rPr lang="he-IL" sz="1600" b="1" baseline="0">
              <a:solidFill>
                <a:sysClr val="windowText" lastClr="000000"/>
              </a:solidFill>
            </a:rPr>
            <a:t>בריבית של 4% לשנה, וזאת כדי להטעין את כרטיסי החבר שברשותה. </a:t>
          </a:r>
        </a:p>
        <a:p>
          <a:pPr lvl="1" algn="r"/>
          <a:r>
            <a:rPr lang="he-IL" sz="1600" b="1" u="sng" baseline="0">
              <a:solidFill>
                <a:sysClr val="windowText" lastClr="000000"/>
              </a:solidFill>
            </a:rPr>
            <a:t>קרן ההלוואה והריבית יוחזרו רק בתום התקופה</a:t>
          </a:r>
          <a:r>
            <a:rPr lang="he-IL" sz="1600" b="1" u="none" baseline="0">
              <a:solidFill>
                <a:sysClr val="windowText" lastClr="000000"/>
              </a:solidFill>
            </a:rPr>
            <a:t> </a:t>
          </a:r>
          <a:r>
            <a:rPr lang="he-IL" sz="1600" b="1" baseline="0">
              <a:solidFill>
                <a:sysClr val="windowText" lastClr="000000"/>
              </a:solidFill>
            </a:rPr>
            <a:t>(תום 5 השנים).</a:t>
          </a:r>
        </a:p>
        <a:p>
          <a:pPr lvl="1" algn="r"/>
          <a:r>
            <a:rPr lang="he-IL" sz="1600" b="1" baseline="0">
              <a:solidFill>
                <a:sysClr val="windowText" lastClr="000000"/>
              </a:solidFill>
            </a:rPr>
            <a:t>בנה את לוח הסילוקין של ההלוואה.</a:t>
          </a:r>
          <a:endParaRPr lang="en-US" sz="1600" b="1">
            <a:solidFill>
              <a:sysClr val="windowText" lastClr="000000"/>
            </a:solidFill>
          </a:endParaRPr>
        </a:p>
      </xdr:txBody>
    </xdr:sp>
    <xdr:clientData/>
  </xdr:twoCellAnchor>
  <xdr:twoCellAnchor>
    <xdr:from>
      <xdr:col>8</xdr:col>
      <xdr:colOff>0</xdr:colOff>
      <xdr:row>74</xdr:row>
      <xdr:rowOff>0</xdr:rowOff>
    </xdr:from>
    <xdr:to>
      <xdr:col>17</xdr:col>
      <xdr:colOff>542925</xdr:colOff>
      <xdr:row>83</xdr:row>
      <xdr:rowOff>85726</xdr:rowOff>
    </xdr:to>
    <xdr:sp macro="" textlink="">
      <xdr:nvSpPr>
        <xdr:cNvPr id="8" name="Rectangle 7">
          <a:extLst>
            <a:ext uri="{FF2B5EF4-FFF2-40B4-BE49-F238E27FC236}">
              <a16:creationId xmlns:a16="http://schemas.microsoft.com/office/drawing/2014/main" id="{6D2460AB-8BBF-4BA3-BB6B-A18D13867377}"/>
            </a:ext>
          </a:extLst>
        </xdr:cNvPr>
        <xdr:cNvSpPr/>
      </xdr:nvSpPr>
      <xdr:spPr>
        <a:xfrm flipH="1">
          <a:off x="10979785635" y="13548360"/>
          <a:ext cx="10883265" cy="1663066"/>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1" algn="r"/>
          <a:r>
            <a:rPr lang="en-US" sz="1400" b="1" baseline="0">
              <a:solidFill>
                <a:sysClr val="windowText" lastClr="000000"/>
              </a:solidFill>
            </a:rPr>
            <a:t> </a:t>
          </a:r>
          <a:r>
            <a:rPr lang="he-IL" sz="1400" b="1" baseline="0">
              <a:solidFill>
                <a:sysClr val="windowText" lastClr="000000"/>
              </a:solidFill>
            </a:rPr>
            <a:t> גברת שושי קיבלה מהבנק הלוואה בסך 200,000 ש"ח ל- 5 שנים לצורך שיפוץ מקיף בדירה לאחר תמ"א 38.</a:t>
          </a:r>
        </a:p>
        <a:p>
          <a:pPr lvl="1" algn="r"/>
          <a:r>
            <a:rPr lang="he-IL" sz="1400" b="1" baseline="0">
              <a:solidFill>
                <a:sysClr val="windowText" lastClr="000000"/>
              </a:solidFill>
            </a:rPr>
            <a:t> </a:t>
          </a:r>
          <a:r>
            <a:rPr lang="he-IL" sz="1400" b="1" u="sng" baseline="0">
              <a:solidFill>
                <a:sysClr val="windowText" lastClr="000000"/>
              </a:solidFill>
            </a:rPr>
            <a:t>ההלוואה תוחזר לבנק בתשלומים חודשיים שווים</a:t>
          </a:r>
          <a:r>
            <a:rPr lang="he-IL" sz="1400" b="1" baseline="0">
              <a:solidFill>
                <a:sysClr val="windowText" lastClr="000000"/>
              </a:solidFill>
            </a:rPr>
            <a:t> של קרן + ריבית. הריבית השנתית הנקובה היא 6%. </a:t>
          </a:r>
          <a:endParaRPr lang="en-US" sz="1400" b="1" baseline="0">
            <a:solidFill>
              <a:sysClr val="windowText" lastClr="000000"/>
            </a:solidFill>
          </a:endParaRPr>
        </a:p>
        <a:p>
          <a:pPr lvl="1" algn="r"/>
          <a:r>
            <a:rPr lang="he-IL" sz="1400" b="1" baseline="0">
              <a:solidFill>
                <a:sysClr val="windowText" lastClr="000000"/>
              </a:solidFill>
            </a:rPr>
            <a:t>א. מהו ההחזר החודשי הקבוע שתחזיר שושי לבנק בסוף כל חודש?</a:t>
          </a:r>
        </a:p>
        <a:p>
          <a:pPr lvl="1" algn="r"/>
          <a:r>
            <a:rPr lang="he-IL" sz="1400" b="1" baseline="0">
              <a:solidFill>
                <a:sysClr val="windowText" lastClr="000000"/>
              </a:solidFill>
            </a:rPr>
            <a:t>ב. מהו ההחזר על חשבון הקרן בתשלום השמיני?</a:t>
          </a:r>
        </a:p>
        <a:p>
          <a:pPr lvl="1" algn="r"/>
          <a:r>
            <a:rPr lang="he-IL" sz="1400" b="1" baseline="0">
              <a:solidFill>
                <a:sysClr val="windowText" lastClr="000000"/>
              </a:solidFill>
            </a:rPr>
            <a:t>ג. מהו ההחזר על חשבון הריבית בתשלום העשירי?</a:t>
          </a:r>
        </a:p>
        <a:p>
          <a:pPr lvl="1" algn="r"/>
          <a:r>
            <a:rPr lang="he-IL" sz="1400" b="1" baseline="0">
              <a:solidFill>
                <a:sysClr val="windowText" lastClr="000000"/>
              </a:solidFill>
            </a:rPr>
            <a:t>ד. מהי יתרת החוב של שושי לבנק לאחר שנתיים?</a:t>
          </a:r>
          <a:endParaRPr lang="en-US" sz="1400" b="1">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xdr:colOff>
      <xdr:row>0</xdr:row>
      <xdr:rowOff>0</xdr:rowOff>
    </xdr:from>
    <xdr:to>
      <xdr:col>20</xdr:col>
      <xdr:colOff>419100</xdr:colOff>
      <xdr:row>5</xdr:row>
      <xdr:rowOff>95250</xdr:rowOff>
    </xdr:to>
    <xdr:sp macro="" textlink="">
      <xdr:nvSpPr>
        <xdr:cNvPr id="2" name="Rectangle 1">
          <a:extLst>
            <a:ext uri="{FF2B5EF4-FFF2-40B4-BE49-F238E27FC236}">
              <a16:creationId xmlns:a16="http://schemas.microsoft.com/office/drawing/2014/main" id="{00000000-0008-0000-0100-000002000000}"/>
            </a:ext>
          </a:extLst>
        </xdr:cNvPr>
        <xdr:cNvSpPr/>
      </xdr:nvSpPr>
      <xdr:spPr>
        <a:xfrm flipH="1">
          <a:off x="9981171300" y="295275"/>
          <a:ext cx="7477124" cy="1047750"/>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1" algn="r"/>
          <a:r>
            <a:rPr lang="he-IL" sz="1600" b="1" baseline="0">
              <a:solidFill>
                <a:sysClr val="windowText" lastClr="000000"/>
              </a:solidFill>
            </a:rPr>
            <a:t>גברת שושנה קיבלה מהבנק הלוואה בסך 180,000 ש"ח ל- 3 שנים. </a:t>
          </a:r>
          <a:endParaRPr lang="en-US" sz="1600" b="1" baseline="0">
            <a:solidFill>
              <a:sysClr val="windowText" lastClr="000000"/>
            </a:solidFill>
          </a:endParaRPr>
        </a:p>
        <a:p>
          <a:pPr lvl="1" algn="r"/>
          <a:r>
            <a:rPr lang="he-IL" sz="1600" b="1" u="sng" baseline="0">
              <a:solidFill>
                <a:sysClr val="windowText" lastClr="000000"/>
              </a:solidFill>
            </a:rPr>
            <a:t>ההלוואה תוחזר לבנק בתשלומים רבעוניים שווים</a:t>
          </a:r>
          <a:r>
            <a:rPr lang="he-IL" sz="1600" b="1" baseline="0">
              <a:solidFill>
                <a:sysClr val="windowText" lastClr="000000"/>
              </a:solidFill>
            </a:rPr>
            <a:t> של קרן + ריבית. </a:t>
          </a:r>
          <a:endParaRPr lang="en-US" sz="1600" b="1" baseline="0">
            <a:solidFill>
              <a:sysClr val="windowText" lastClr="000000"/>
            </a:solidFill>
          </a:endParaRPr>
        </a:p>
        <a:p>
          <a:pPr lvl="1" algn="r"/>
          <a:r>
            <a:rPr lang="he-IL" sz="1600" b="1" baseline="0">
              <a:solidFill>
                <a:sysClr val="windowText" lastClr="000000"/>
              </a:solidFill>
            </a:rPr>
            <a:t>הריבית האפקטיבית השנתית היא 12.55%. </a:t>
          </a:r>
        </a:p>
        <a:p>
          <a:pPr lvl="1" algn="r"/>
          <a:r>
            <a:rPr lang="he-IL" sz="1600" b="1" baseline="0">
              <a:solidFill>
                <a:sysClr val="windowText" lastClr="000000"/>
              </a:solidFill>
            </a:rPr>
            <a:t>בנה את לוח הסילוקין של ההלוואה.</a:t>
          </a:r>
          <a:endParaRPr lang="en-US" sz="1600" b="1">
            <a:solidFill>
              <a:sysClr val="windowText" lastClr="000000"/>
            </a:solidFill>
          </a:endParaRPr>
        </a:p>
      </xdr:txBody>
    </xdr:sp>
    <xdr:clientData/>
  </xdr:twoCellAnchor>
  <xdr:twoCellAnchor>
    <xdr:from>
      <xdr:col>10</xdr:col>
      <xdr:colOff>0</xdr:colOff>
      <xdr:row>111</xdr:row>
      <xdr:rowOff>47625</xdr:rowOff>
    </xdr:from>
    <xdr:to>
      <xdr:col>20</xdr:col>
      <xdr:colOff>66675</xdr:colOff>
      <xdr:row>116</xdr:row>
      <xdr:rowOff>142875</xdr:rowOff>
    </xdr:to>
    <xdr:sp macro="" textlink="">
      <xdr:nvSpPr>
        <xdr:cNvPr id="3" name="Rectangle 2">
          <a:extLst>
            <a:ext uri="{FF2B5EF4-FFF2-40B4-BE49-F238E27FC236}">
              <a16:creationId xmlns:a16="http://schemas.microsoft.com/office/drawing/2014/main" id="{00000000-0008-0000-0100-000003000000}"/>
            </a:ext>
          </a:extLst>
        </xdr:cNvPr>
        <xdr:cNvSpPr/>
      </xdr:nvSpPr>
      <xdr:spPr>
        <a:xfrm flipH="1">
          <a:off x="9981523725" y="9953625"/>
          <a:ext cx="6943725" cy="1047750"/>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1" algn="r"/>
          <a:r>
            <a:rPr lang="he-IL" sz="1600" b="1" baseline="0">
              <a:solidFill>
                <a:sysClr val="windowText" lastClr="000000"/>
              </a:solidFill>
            </a:rPr>
            <a:t> מרום קיבל מהבנק הלוואה בסך 610,000 ש"ח ל- 25 שנים. </a:t>
          </a:r>
        </a:p>
        <a:p>
          <a:pPr lvl="1" algn="r"/>
          <a:r>
            <a:rPr lang="he-IL" sz="1600" b="1" u="sng" baseline="0">
              <a:solidFill>
                <a:sysClr val="windowText" lastClr="000000"/>
              </a:solidFill>
            </a:rPr>
            <a:t>קרן ההלוואה תוחזר לבנק בתשלומים שנתיים שווים</a:t>
          </a:r>
          <a:r>
            <a:rPr lang="he-IL" sz="1600" b="1" baseline="0">
              <a:solidFill>
                <a:sysClr val="windowText" lastClr="000000"/>
              </a:solidFill>
            </a:rPr>
            <a:t>. הריבית היא 2.87% לשנה. </a:t>
          </a:r>
        </a:p>
        <a:p>
          <a:pPr lvl="1" algn="r"/>
          <a:r>
            <a:rPr lang="he-IL" sz="1600" b="1" baseline="0">
              <a:solidFill>
                <a:sysClr val="windowText" lastClr="000000"/>
              </a:solidFill>
            </a:rPr>
            <a:t>בנה את לוח הסילוקין של ההלוואה.</a:t>
          </a:r>
          <a:endParaRPr lang="en-US" sz="1600" b="1">
            <a:solidFill>
              <a:sysClr val="windowText" lastClr="000000"/>
            </a:solidFill>
          </a:endParaRPr>
        </a:p>
      </xdr:txBody>
    </xdr:sp>
    <xdr:clientData/>
  </xdr:twoCellAnchor>
  <xdr:twoCellAnchor>
    <xdr:from>
      <xdr:col>10</xdr:col>
      <xdr:colOff>0</xdr:colOff>
      <xdr:row>152</xdr:row>
      <xdr:rowOff>133350</xdr:rowOff>
    </xdr:from>
    <xdr:to>
      <xdr:col>20</xdr:col>
      <xdr:colOff>66675</xdr:colOff>
      <xdr:row>159</xdr:row>
      <xdr:rowOff>161925</xdr:rowOff>
    </xdr:to>
    <xdr:sp macro="" textlink="">
      <xdr:nvSpPr>
        <xdr:cNvPr id="4" name="Rectangle 3">
          <a:extLst>
            <a:ext uri="{FF2B5EF4-FFF2-40B4-BE49-F238E27FC236}">
              <a16:creationId xmlns:a16="http://schemas.microsoft.com/office/drawing/2014/main" id="{00000000-0008-0000-0100-000004000000}"/>
            </a:ext>
          </a:extLst>
        </xdr:cNvPr>
        <xdr:cNvSpPr/>
      </xdr:nvSpPr>
      <xdr:spPr>
        <a:xfrm flipH="1">
          <a:off x="9981523725" y="14611350"/>
          <a:ext cx="6943725" cy="1362075"/>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1" algn="r"/>
          <a:r>
            <a:rPr lang="he-IL" sz="1600" baseline="0">
              <a:solidFill>
                <a:sysClr val="windowText" lastClr="000000"/>
              </a:solidFill>
            </a:rPr>
            <a:t> סבתא אתי קיבלה מהבנק הלוואה בסך 120,000 ש"ח, ל- 6 חודשים, בריבית של 0.8% לחודש. </a:t>
          </a:r>
        </a:p>
        <a:p>
          <a:pPr lvl="1" algn="r"/>
          <a:r>
            <a:rPr lang="he-IL" sz="1600" b="1" u="sng" baseline="0">
              <a:solidFill>
                <a:sysClr val="windowText" lastClr="000000"/>
              </a:solidFill>
            </a:rPr>
            <a:t>קרן ההלוואה תוחזר רק בתום התקופה</a:t>
          </a:r>
          <a:r>
            <a:rPr lang="he-IL" sz="1600" b="1" u="none" baseline="0">
              <a:solidFill>
                <a:sysClr val="windowText" lastClr="000000"/>
              </a:solidFill>
            </a:rPr>
            <a:t> </a:t>
          </a:r>
          <a:r>
            <a:rPr lang="he-IL" sz="1600" baseline="0">
              <a:solidFill>
                <a:sysClr val="windowText" lastClr="000000"/>
              </a:solidFill>
            </a:rPr>
            <a:t>(תום 6 החודשים).</a:t>
          </a:r>
        </a:p>
        <a:p>
          <a:pPr lvl="1" algn="r"/>
          <a:r>
            <a:rPr lang="he-IL" sz="1600" b="1" u="sng" baseline="0">
              <a:solidFill>
                <a:sysClr val="windowText" lastClr="000000"/>
              </a:solidFill>
            </a:rPr>
            <a:t>הריבית תוחזר לבנק בסוף כל חודש</a:t>
          </a:r>
          <a:r>
            <a:rPr lang="he-IL" sz="1600" b="0" u="none" baseline="0">
              <a:solidFill>
                <a:sysClr val="windowText" lastClr="000000"/>
              </a:solidFill>
            </a:rPr>
            <a:t>. </a:t>
          </a:r>
        </a:p>
        <a:p>
          <a:pPr lvl="1" algn="r"/>
          <a:r>
            <a:rPr lang="he-IL" sz="1600" baseline="0">
              <a:solidFill>
                <a:sysClr val="windowText" lastClr="000000"/>
              </a:solidFill>
            </a:rPr>
            <a:t>בנה את לוח הסילוקין של ההלוואה.</a:t>
          </a:r>
          <a:endParaRPr lang="en-US" sz="1600">
            <a:solidFill>
              <a:sysClr val="windowText" lastClr="000000"/>
            </a:solidFill>
          </a:endParaRPr>
        </a:p>
      </xdr:txBody>
    </xdr:sp>
    <xdr:clientData/>
  </xdr:twoCellAnchor>
  <xdr:twoCellAnchor>
    <xdr:from>
      <xdr:col>10</xdr:col>
      <xdr:colOff>0</xdr:colOff>
      <xdr:row>180</xdr:row>
      <xdr:rowOff>85725</xdr:rowOff>
    </xdr:from>
    <xdr:to>
      <xdr:col>20</xdr:col>
      <xdr:colOff>66675</xdr:colOff>
      <xdr:row>186</xdr:row>
      <xdr:rowOff>19050</xdr:rowOff>
    </xdr:to>
    <xdr:sp macro="" textlink="">
      <xdr:nvSpPr>
        <xdr:cNvPr id="5" name="Rectangle 4">
          <a:extLst>
            <a:ext uri="{FF2B5EF4-FFF2-40B4-BE49-F238E27FC236}">
              <a16:creationId xmlns:a16="http://schemas.microsoft.com/office/drawing/2014/main" id="{00000000-0008-0000-0100-000005000000}"/>
            </a:ext>
          </a:extLst>
        </xdr:cNvPr>
        <xdr:cNvSpPr/>
      </xdr:nvSpPr>
      <xdr:spPr>
        <a:xfrm flipH="1">
          <a:off x="9981523725" y="18945225"/>
          <a:ext cx="6943725" cy="1076325"/>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1" algn="r"/>
          <a:r>
            <a:rPr lang="he-IL" sz="1600" baseline="0">
              <a:solidFill>
                <a:sysClr val="windowText" lastClr="000000"/>
              </a:solidFill>
            </a:rPr>
            <a:t>מרום החביב קיבל מהבנק הלוואה בסך 35,000 ש"ח, ל- 8 חודשים, </a:t>
          </a:r>
        </a:p>
        <a:p>
          <a:pPr lvl="1" algn="r"/>
          <a:r>
            <a:rPr lang="he-IL" sz="1600" baseline="0">
              <a:solidFill>
                <a:sysClr val="windowText" lastClr="000000"/>
              </a:solidFill>
            </a:rPr>
            <a:t>בריבית שנתית אפקטיבית של 6.16%.</a:t>
          </a:r>
        </a:p>
        <a:p>
          <a:pPr lvl="1" algn="r"/>
          <a:r>
            <a:rPr lang="he-IL" sz="1600" b="1" u="sng" baseline="0">
              <a:solidFill>
                <a:sysClr val="windowText" lastClr="000000"/>
              </a:solidFill>
            </a:rPr>
            <a:t>קרן ההלוואה והריבית יוחזרו רק בתום התקופה</a:t>
          </a:r>
          <a:r>
            <a:rPr lang="he-IL" sz="1600" b="1" u="none" baseline="0">
              <a:solidFill>
                <a:sysClr val="windowText" lastClr="000000"/>
              </a:solidFill>
            </a:rPr>
            <a:t> </a:t>
          </a:r>
          <a:r>
            <a:rPr lang="he-IL" sz="1600" baseline="0">
              <a:solidFill>
                <a:sysClr val="windowText" lastClr="000000"/>
              </a:solidFill>
            </a:rPr>
            <a:t>(תום 8 החודשים).</a:t>
          </a:r>
        </a:p>
        <a:p>
          <a:pPr lvl="1" algn="r"/>
          <a:r>
            <a:rPr lang="he-IL" sz="1600" baseline="0">
              <a:solidFill>
                <a:sysClr val="windowText" lastClr="000000"/>
              </a:solidFill>
            </a:rPr>
            <a:t>בנה את לוח הסילוקין של ההלוואה.</a:t>
          </a:r>
          <a:endParaRPr lang="en-US" sz="1600">
            <a:solidFill>
              <a:sysClr val="windowText" lastClr="000000"/>
            </a:solidFill>
          </a:endParaRPr>
        </a:p>
      </xdr:txBody>
    </xdr:sp>
    <xdr:clientData/>
  </xdr:twoCellAnchor>
  <xdr:twoCellAnchor>
    <xdr:from>
      <xdr:col>10</xdr:col>
      <xdr:colOff>0</xdr:colOff>
      <xdr:row>27</xdr:row>
      <xdr:rowOff>0</xdr:rowOff>
    </xdr:from>
    <xdr:to>
      <xdr:col>20</xdr:col>
      <xdr:colOff>114300</xdr:colOff>
      <xdr:row>36</xdr:row>
      <xdr:rowOff>85726</xdr:rowOff>
    </xdr:to>
    <xdr:sp macro="" textlink="">
      <xdr:nvSpPr>
        <xdr:cNvPr id="6" name="Rectangle 5">
          <a:extLst>
            <a:ext uri="{FF2B5EF4-FFF2-40B4-BE49-F238E27FC236}">
              <a16:creationId xmlns:a16="http://schemas.microsoft.com/office/drawing/2014/main" id="{00000000-0008-0000-0100-000006000000}"/>
            </a:ext>
          </a:extLst>
        </xdr:cNvPr>
        <xdr:cNvSpPr/>
      </xdr:nvSpPr>
      <xdr:spPr>
        <a:xfrm flipH="1">
          <a:off x="9981476100" y="5143500"/>
          <a:ext cx="6991350" cy="1800226"/>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1" algn="r"/>
          <a:r>
            <a:rPr lang="he-IL" sz="1600" b="1" baseline="0">
              <a:solidFill>
                <a:sysClr val="windowText" lastClr="000000"/>
              </a:solidFill>
            </a:rPr>
            <a:t>עמית הפתית קיבל מהבנק הלוואה בסך 1,000,000 ש"ח ל- 5 שנים. </a:t>
          </a:r>
        </a:p>
        <a:p>
          <a:pPr lvl="1" algn="r"/>
          <a:r>
            <a:rPr lang="he-IL" sz="1600" b="1" u="sng" baseline="0">
              <a:solidFill>
                <a:sysClr val="windowText" lastClr="000000"/>
              </a:solidFill>
            </a:rPr>
            <a:t>ההלוואה תוחזר לבנק בתשלומים חודשיים שווים</a:t>
          </a:r>
          <a:r>
            <a:rPr lang="he-IL" sz="1600" b="1" baseline="0">
              <a:solidFill>
                <a:sysClr val="windowText" lastClr="000000"/>
              </a:solidFill>
            </a:rPr>
            <a:t> של קרן + ריבית. הריבית החודשית היא 0.3%. </a:t>
          </a:r>
          <a:endParaRPr lang="en-US" sz="1600" b="1" baseline="0">
            <a:solidFill>
              <a:sysClr val="windowText" lastClr="000000"/>
            </a:solidFill>
          </a:endParaRPr>
        </a:p>
        <a:p>
          <a:pPr lvl="1" algn="r"/>
          <a:r>
            <a:rPr lang="he-IL" sz="1600" b="1" baseline="0">
              <a:solidFill>
                <a:sysClr val="windowText" lastClr="000000"/>
              </a:solidFill>
            </a:rPr>
            <a:t>א. מהו ההחזר החודשי הקבוע שיחזיר עמית הפתית לבנק בסוף כל חודש?</a:t>
          </a:r>
        </a:p>
        <a:p>
          <a:pPr lvl="1" algn="r"/>
          <a:r>
            <a:rPr lang="he-IL" sz="1600" b="1" baseline="0">
              <a:solidFill>
                <a:sysClr val="windowText" lastClr="000000"/>
              </a:solidFill>
            </a:rPr>
            <a:t>ב. מהו ההחזר על חשבון הקרן בתשלום ה- 24?</a:t>
          </a:r>
        </a:p>
        <a:p>
          <a:pPr lvl="1" algn="r"/>
          <a:r>
            <a:rPr lang="he-IL" sz="1600" b="1" baseline="0">
              <a:solidFill>
                <a:sysClr val="windowText" lastClr="000000"/>
              </a:solidFill>
            </a:rPr>
            <a:t>ג. מהו ההחזר על חשבון הריבית בתשלום ה- 24?</a:t>
          </a:r>
        </a:p>
        <a:p>
          <a:pPr lvl="1" algn="r"/>
          <a:r>
            <a:rPr lang="he-IL" sz="1600" b="1" baseline="0">
              <a:solidFill>
                <a:sysClr val="windowText" lastClr="000000"/>
              </a:solidFill>
            </a:rPr>
            <a:t>ד. מהי יתרת החוב של עמית הפתית לבנק לאחר 24 תשלומים?</a:t>
          </a:r>
          <a:endParaRPr lang="en-US" sz="1600" b="1">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9526</xdr:colOff>
      <xdr:row>0</xdr:row>
      <xdr:rowOff>19050</xdr:rowOff>
    </xdr:from>
    <xdr:to>
      <xdr:col>20</xdr:col>
      <xdr:colOff>438151</xdr:colOff>
      <xdr:row>7</xdr:row>
      <xdr:rowOff>137160</xdr:rowOff>
    </xdr:to>
    <xdr:sp macro="" textlink="">
      <xdr:nvSpPr>
        <xdr:cNvPr id="2" name="Rectangle 1">
          <a:extLst>
            <a:ext uri="{FF2B5EF4-FFF2-40B4-BE49-F238E27FC236}">
              <a16:creationId xmlns:a16="http://schemas.microsoft.com/office/drawing/2014/main" id="{00000000-0008-0000-0200-000002000000}"/>
            </a:ext>
          </a:extLst>
        </xdr:cNvPr>
        <xdr:cNvSpPr/>
      </xdr:nvSpPr>
      <xdr:spPr>
        <a:xfrm flipH="1">
          <a:off x="11098884329" y="19050"/>
          <a:ext cx="10479405" cy="1344930"/>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rtl="1"/>
          <a:r>
            <a:rPr lang="he-IL" sz="1600" b="1" baseline="0">
              <a:solidFill>
                <a:sysClr val="windowText" lastClr="000000"/>
              </a:solidFill>
            </a:rPr>
            <a:t>שושי הנחמדה קיבלה הלוואה מהבנק בסך 85,000 ש"ח לתקופה של שנתיים.</a:t>
          </a:r>
        </a:p>
        <a:p>
          <a:pPr algn="r" rtl="1"/>
          <a:r>
            <a:rPr lang="he-IL" sz="1600" b="1" baseline="0">
              <a:solidFill>
                <a:sysClr val="windowText" lastClr="000000"/>
              </a:solidFill>
            </a:rPr>
            <a:t> ההלוואה תוחזר לבנק בהחזרים סוף חודשיים שווים של קרן + ריבית. </a:t>
          </a:r>
        </a:p>
        <a:p>
          <a:pPr algn="r" rtl="1"/>
          <a:r>
            <a:rPr lang="he-IL" sz="1600" b="1" baseline="0">
              <a:solidFill>
                <a:sysClr val="windowText" lastClr="000000"/>
              </a:solidFill>
            </a:rPr>
            <a:t>הריבית האפקטיבית השנתית שהבנק גובה מיעל הינה 7.44%</a:t>
          </a:r>
        </a:p>
        <a:p>
          <a:pPr algn="r" rtl="1"/>
          <a:r>
            <a:rPr lang="he-IL" sz="1600" b="1" baseline="0">
              <a:solidFill>
                <a:srgbClr val="C00000"/>
              </a:solidFill>
            </a:rPr>
            <a:t>א. </a:t>
          </a:r>
          <a:r>
            <a:rPr lang="he-IL" sz="1600" b="1" baseline="0">
              <a:solidFill>
                <a:sysClr val="windowText" lastClr="000000"/>
              </a:solidFill>
            </a:rPr>
            <a:t>בנה את לוח הסילוקין של ההלוואה.</a:t>
          </a:r>
        </a:p>
        <a:p>
          <a:pPr algn="r" rtl="1"/>
          <a:r>
            <a:rPr lang="he-IL" sz="1600" b="1" baseline="0">
              <a:solidFill>
                <a:srgbClr val="C00000"/>
              </a:solidFill>
            </a:rPr>
            <a:t>ב. </a:t>
          </a:r>
          <a:r>
            <a:rPr lang="he-IL" sz="1600" b="1" baseline="0">
              <a:solidFill>
                <a:sysClr val="windowText" lastClr="000000"/>
              </a:solidFill>
            </a:rPr>
            <a:t>מהי יתרת החוב של שושי הנחמדה לאחר שנה (12 החזרים)?</a:t>
          </a:r>
        </a:p>
        <a:p>
          <a:pPr algn="r" rtl="1"/>
          <a:endParaRPr lang="en-US" sz="1600" b="1">
            <a:solidFill>
              <a:sysClr val="windowText" lastClr="000000"/>
            </a:solidFill>
          </a:endParaRPr>
        </a:p>
      </xdr:txBody>
    </xdr:sp>
    <xdr:clientData/>
  </xdr:twoCellAnchor>
  <xdr:twoCellAnchor>
    <xdr:from>
      <xdr:col>10</xdr:col>
      <xdr:colOff>0</xdr:colOff>
      <xdr:row>41</xdr:row>
      <xdr:rowOff>0</xdr:rowOff>
    </xdr:from>
    <xdr:to>
      <xdr:col>20</xdr:col>
      <xdr:colOff>428625</xdr:colOff>
      <xdr:row>48</xdr:row>
      <xdr:rowOff>66675</xdr:rowOff>
    </xdr:to>
    <xdr:sp macro="" textlink="">
      <xdr:nvSpPr>
        <xdr:cNvPr id="3" name="Rectangle 7">
          <a:extLst>
            <a:ext uri="{FF2B5EF4-FFF2-40B4-BE49-F238E27FC236}">
              <a16:creationId xmlns:a16="http://schemas.microsoft.com/office/drawing/2014/main" id="{00000000-0008-0000-0200-000003000000}"/>
            </a:ext>
          </a:extLst>
        </xdr:cNvPr>
        <xdr:cNvSpPr/>
      </xdr:nvSpPr>
      <xdr:spPr>
        <a:xfrm flipH="1">
          <a:off x="9669437100" y="8572500"/>
          <a:ext cx="9210675" cy="1400175"/>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rtl="1"/>
          <a:r>
            <a:rPr lang="he-IL" sz="1400">
              <a:solidFill>
                <a:sysClr val="windowText" lastClr="000000"/>
              </a:solidFill>
            </a:rPr>
            <a:t>אופיר</a:t>
          </a:r>
          <a:r>
            <a:rPr lang="he-IL" sz="1400" baseline="0">
              <a:solidFill>
                <a:sysClr val="windowText" lastClr="000000"/>
              </a:solidFill>
            </a:rPr>
            <a:t> קיבל הלוואה מהבנק בסך 85,000 ש"ח לתקופה של שנתיים.</a:t>
          </a:r>
        </a:p>
        <a:p>
          <a:pPr algn="r" rtl="1"/>
          <a:r>
            <a:rPr lang="he-IL" sz="1400" baseline="0">
              <a:solidFill>
                <a:sysClr val="windowText" lastClr="000000"/>
              </a:solidFill>
            </a:rPr>
            <a:t> קרן ההלוואה תוחזר לבנק בהחזרים סוף חודשיים שווים. </a:t>
          </a:r>
        </a:p>
        <a:p>
          <a:pPr algn="r" rtl="1"/>
          <a:r>
            <a:rPr lang="he-IL" sz="1400" baseline="0">
              <a:solidFill>
                <a:sysClr val="windowText" lastClr="000000"/>
              </a:solidFill>
            </a:rPr>
            <a:t>הריבית האפקטיבית השנתית שהבנק גובה מיעל הינה 8.73%.</a:t>
          </a:r>
        </a:p>
        <a:p>
          <a:pPr algn="r" rtl="1"/>
          <a:r>
            <a:rPr lang="he-IL" sz="1400" baseline="0">
              <a:solidFill>
                <a:sysClr val="windowText" lastClr="000000"/>
              </a:solidFill>
            </a:rPr>
            <a:t>א. בנה את לוח הסילוקין של ההלוואה.</a:t>
          </a:r>
        </a:p>
        <a:p>
          <a:pPr algn="r" rtl="1"/>
          <a:r>
            <a:rPr lang="he-IL" sz="1400" baseline="0">
              <a:solidFill>
                <a:sysClr val="windowText" lastClr="000000"/>
              </a:solidFill>
            </a:rPr>
            <a:t>ב. מהי יתרת החוב של אופיר לאחר שנה (12 החזרים)?</a:t>
          </a:r>
        </a:p>
        <a:p>
          <a:pPr algn="r" rtl="1"/>
          <a:endParaRPr lang="en-US" sz="1400">
            <a:solidFill>
              <a:sysClr val="windowText" lastClr="000000"/>
            </a:solidFill>
          </a:endParaRPr>
        </a:p>
      </xdr:txBody>
    </xdr:sp>
    <xdr:clientData/>
  </xdr:twoCellAnchor>
  <xdr:twoCellAnchor>
    <xdr:from>
      <xdr:col>10</xdr:col>
      <xdr:colOff>0</xdr:colOff>
      <xdr:row>86</xdr:row>
      <xdr:rowOff>0</xdr:rowOff>
    </xdr:from>
    <xdr:to>
      <xdr:col>20</xdr:col>
      <xdr:colOff>428625</xdr:colOff>
      <xdr:row>93</xdr:row>
      <xdr:rowOff>66675</xdr:rowOff>
    </xdr:to>
    <xdr:sp macro="" textlink="">
      <xdr:nvSpPr>
        <xdr:cNvPr id="4" name="Rectangle 8">
          <a:extLst>
            <a:ext uri="{FF2B5EF4-FFF2-40B4-BE49-F238E27FC236}">
              <a16:creationId xmlns:a16="http://schemas.microsoft.com/office/drawing/2014/main" id="{00000000-0008-0000-0200-000004000000}"/>
            </a:ext>
          </a:extLst>
        </xdr:cNvPr>
        <xdr:cNvSpPr/>
      </xdr:nvSpPr>
      <xdr:spPr>
        <a:xfrm flipH="1">
          <a:off x="9669437100" y="17526000"/>
          <a:ext cx="9210675" cy="1400175"/>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rtl="1"/>
          <a:r>
            <a:rPr lang="he-IL" sz="1400" b="1">
              <a:solidFill>
                <a:sysClr val="windowText" lastClr="000000"/>
              </a:solidFill>
            </a:rPr>
            <a:t>סבא דויד </a:t>
          </a:r>
          <a:r>
            <a:rPr lang="he-IL" sz="1400" b="1" baseline="0">
              <a:solidFill>
                <a:sysClr val="windowText" lastClr="000000"/>
              </a:solidFill>
            </a:rPr>
            <a:t>קיבל הלוואה מהבנק בסך 92,000 ש"ח לתקופה של שנתיים לטובת סיום בניית יח"ד בביתו. </a:t>
          </a:r>
        </a:p>
        <a:p>
          <a:pPr algn="r" rtl="1"/>
          <a:r>
            <a:rPr lang="he-IL" sz="1400" b="1" baseline="0">
              <a:solidFill>
                <a:sysClr val="windowText" lastClr="000000"/>
              </a:solidFill>
            </a:rPr>
            <a:t>קרן ההלוואה תוחזר לבנק רק בתום התקופה. הריבית תוחזר לבנק בסוף כל חודש.</a:t>
          </a:r>
        </a:p>
        <a:p>
          <a:pPr algn="r" rtl="1"/>
          <a:r>
            <a:rPr lang="he-IL" sz="1400" b="1" baseline="0">
              <a:solidFill>
                <a:sysClr val="windowText" lastClr="000000"/>
              </a:solidFill>
            </a:rPr>
            <a:t> הריבית האפקטיבית השנתית שהבנק גובה מדויד הינה 5.45%.</a:t>
          </a:r>
        </a:p>
        <a:p>
          <a:pPr algn="r" rtl="1"/>
          <a:r>
            <a:rPr lang="he-IL" sz="1400" b="1" baseline="0">
              <a:solidFill>
                <a:sysClr val="windowText" lastClr="000000"/>
              </a:solidFill>
            </a:rPr>
            <a:t>א. בנה את לוח הסילוקין של ההלוואה.</a:t>
          </a:r>
        </a:p>
        <a:p>
          <a:pPr algn="r" rtl="1"/>
          <a:r>
            <a:rPr lang="he-IL" sz="1400" b="1" baseline="0">
              <a:solidFill>
                <a:sysClr val="windowText" lastClr="000000"/>
              </a:solidFill>
            </a:rPr>
            <a:t>ב. מהי יתרת החוב של דויד לאחר שנה (12 החזרים)?</a:t>
          </a:r>
        </a:p>
        <a:p>
          <a:pPr algn="r" rtl="1"/>
          <a:endParaRPr lang="en-US" sz="1400" b="1">
            <a:solidFill>
              <a:sysClr val="windowText" lastClr="000000"/>
            </a:solidFill>
          </a:endParaRPr>
        </a:p>
      </xdr:txBody>
    </xdr:sp>
    <xdr:clientData/>
  </xdr:twoCellAnchor>
  <xdr:twoCellAnchor>
    <xdr:from>
      <xdr:col>10</xdr:col>
      <xdr:colOff>0</xdr:colOff>
      <xdr:row>132</xdr:row>
      <xdr:rowOff>0</xdr:rowOff>
    </xdr:from>
    <xdr:to>
      <xdr:col>20</xdr:col>
      <xdr:colOff>428625</xdr:colOff>
      <xdr:row>139</xdr:row>
      <xdr:rowOff>66675</xdr:rowOff>
    </xdr:to>
    <xdr:sp macro="" textlink="">
      <xdr:nvSpPr>
        <xdr:cNvPr id="5" name="Rectangle 9">
          <a:extLst>
            <a:ext uri="{FF2B5EF4-FFF2-40B4-BE49-F238E27FC236}">
              <a16:creationId xmlns:a16="http://schemas.microsoft.com/office/drawing/2014/main" id="{00000000-0008-0000-0200-000005000000}"/>
            </a:ext>
          </a:extLst>
        </xdr:cNvPr>
        <xdr:cNvSpPr/>
      </xdr:nvSpPr>
      <xdr:spPr>
        <a:xfrm flipH="1">
          <a:off x="9669437100" y="26289000"/>
          <a:ext cx="9210675" cy="1400175"/>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rtl="1"/>
          <a:r>
            <a:rPr lang="he-IL" sz="1400" b="1">
              <a:solidFill>
                <a:sysClr val="windowText" lastClr="000000"/>
              </a:solidFill>
            </a:rPr>
            <a:t>סבתא</a:t>
          </a:r>
          <a:r>
            <a:rPr lang="he-IL" sz="1400" b="1" baseline="0">
              <a:solidFill>
                <a:sysClr val="windowText" lastClr="000000"/>
              </a:solidFill>
            </a:rPr>
            <a:t> דליה קיבלה הלוואה מהבנק בסך 76,000 ש"ח לתקופה של שנתיים. </a:t>
          </a:r>
        </a:p>
        <a:p>
          <a:pPr algn="r" rtl="1"/>
          <a:r>
            <a:rPr lang="he-IL" sz="1400" b="1" baseline="0">
              <a:solidFill>
                <a:sysClr val="windowText" lastClr="000000"/>
              </a:solidFill>
            </a:rPr>
            <a:t>הקרן והריבית יוחזרו לבנק רק בתום התקופה. </a:t>
          </a:r>
        </a:p>
        <a:p>
          <a:pPr algn="r" rtl="1"/>
          <a:r>
            <a:rPr lang="he-IL" sz="1400" b="1" baseline="0">
              <a:solidFill>
                <a:sysClr val="windowText" lastClr="000000"/>
              </a:solidFill>
            </a:rPr>
            <a:t>הריבית החודשית שהבנק גובה מדליה היא 0.6%.</a:t>
          </a:r>
        </a:p>
        <a:p>
          <a:pPr algn="r" rtl="1"/>
          <a:r>
            <a:rPr lang="he-IL" sz="1400" b="1" baseline="0">
              <a:solidFill>
                <a:sysClr val="windowText" lastClr="000000"/>
              </a:solidFill>
            </a:rPr>
            <a:t>א. בנה את לוח הסילוקין של ההלוואה.</a:t>
          </a:r>
        </a:p>
        <a:p>
          <a:pPr algn="r" rtl="1"/>
          <a:r>
            <a:rPr lang="he-IL" sz="1400" b="1" baseline="0">
              <a:solidFill>
                <a:sysClr val="windowText" lastClr="000000"/>
              </a:solidFill>
            </a:rPr>
            <a:t>ב. מהי יתרת החוב של דליה לאחר שנה (12 חודשים)?</a:t>
          </a:r>
        </a:p>
        <a:p>
          <a:pPr algn="r" rtl="1"/>
          <a:endParaRPr lang="en-US" sz="1400" b="1">
            <a:solidFill>
              <a:sysClr val="windowText" lastClr="00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E1:AK224"/>
  <sheetViews>
    <sheetView rightToLeft="1" tabSelected="1" topLeftCell="B1" workbookViewId="0">
      <selection activeCell="C17" sqref="C17"/>
    </sheetView>
  </sheetViews>
  <sheetFormatPr defaultRowHeight="13.8" x14ac:dyDescent="0.25"/>
  <cols>
    <col min="3" max="3" width="6.5" customWidth="1"/>
    <col min="5" max="5" width="10.796875" bestFit="1" customWidth="1"/>
    <col min="6" max="6" width="4.19921875" customWidth="1"/>
    <col min="7" max="7" width="7.59765625" customWidth="1"/>
    <col min="9" max="9" width="12.09765625" bestFit="1" customWidth="1"/>
    <col min="10" max="10" width="24.8984375" bestFit="1" customWidth="1"/>
    <col min="11" max="11" width="14.69921875" bestFit="1" customWidth="1"/>
    <col min="12" max="12" width="16.69921875" bestFit="1" customWidth="1"/>
    <col min="13" max="13" width="14" bestFit="1" customWidth="1"/>
    <col min="14" max="14" width="23.59765625" bestFit="1" customWidth="1"/>
    <col min="15" max="15" width="12.09765625" bestFit="1" customWidth="1"/>
    <col min="19" max="19" width="31.59765625" bestFit="1" customWidth="1"/>
    <col min="20" max="20" width="5.3984375" customWidth="1"/>
    <col min="21" max="21" width="8.8984375" customWidth="1"/>
    <col min="22" max="22" width="16.69921875" bestFit="1" customWidth="1"/>
    <col min="23" max="23" width="20.69921875" bestFit="1" customWidth="1"/>
    <col min="24" max="24" width="19.59765625" bestFit="1" customWidth="1"/>
    <col min="25" max="25" width="14.09765625" bestFit="1" customWidth="1"/>
    <col min="26" max="26" width="11.796875" bestFit="1" customWidth="1"/>
    <col min="27" max="27" width="19.59765625" bestFit="1" customWidth="1"/>
  </cols>
  <sheetData>
    <row r="1" spans="5:37" ht="22.8" x14ac:dyDescent="0.4">
      <c r="I1" s="99" t="s">
        <v>15</v>
      </c>
      <c r="J1" s="100"/>
      <c r="K1" s="100"/>
      <c r="L1" s="100"/>
      <c r="M1" s="100"/>
      <c r="N1" s="100"/>
      <c r="O1" s="100"/>
      <c r="P1" s="100"/>
      <c r="Q1" s="100"/>
      <c r="R1" s="101"/>
    </row>
    <row r="2" spans="5:37" x14ac:dyDescent="0.25">
      <c r="I2" s="6"/>
      <c r="J2" s="7"/>
      <c r="K2" s="7"/>
      <c r="L2" s="7"/>
      <c r="M2" s="7"/>
      <c r="N2" s="7"/>
      <c r="O2" s="7"/>
      <c r="P2" s="7"/>
      <c r="Q2" s="7"/>
      <c r="R2" s="8"/>
    </row>
    <row r="3" spans="5:37" ht="22.8" x14ac:dyDescent="0.4">
      <c r="E3" s="75" t="s">
        <v>28</v>
      </c>
      <c r="I3" s="6"/>
      <c r="J3" s="7"/>
      <c r="K3" s="7"/>
      <c r="L3" s="7"/>
      <c r="M3" s="7"/>
      <c r="N3" s="7"/>
      <c r="O3" s="7"/>
      <c r="P3" s="7"/>
      <c r="Q3" s="7"/>
      <c r="R3" s="8"/>
    </row>
    <row r="4" spans="5:37" ht="20.399999999999999" x14ac:dyDescent="0.35">
      <c r="I4" s="6"/>
      <c r="J4" s="7"/>
      <c r="K4" s="7"/>
      <c r="L4" s="7"/>
      <c r="M4" s="7"/>
      <c r="N4" s="7"/>
      <c r="O4" s="7"/>
      <c r="P4" s="7"/>
      <c r="Q4" s="7"/>
      <c r="R4" s="8"/>
      <c r="V4" s="69" t="s">
        <v>29</v>
      </c>
    </row>
    <row r="5" spans="5:37" x14ac:dyDescent="0.25">
      <c r="I5" s="6"/>
      <c r="J5" s="7"/>
      <c r="K5" s="7"/>
      <c r="L5" s="7"/>
      <c r="M5" s="7"/>
      <c r="N5" s="7"/>
      <c r="O5" s="7"/>
      <c r="P5" s="7"/>
      <c r="Q5" s="7"/>
      <c r="R5" s="8"/>
    </row>
    <row r="6" spans="5:37" x14ac:dyDescent="0.25">
      <c r="I6" s="6"/>
      <c r="J6" s="7"/>
      <c r="K6" s="7"/>
      <c r="L6" s="7"/>
      <c r="M6" s="7"/>
      <c r="N6" s="7"/>
      <c r="O6" s="7"/>
      <c r="P6" s="7"/>
      <c r="Q6" s="7"/>
      <c r="R6" s="8"/>
    </row>
    <row r="7" spans="5:37" x14ac:dyDescent="0.25">
      <c r="I7" s="9" t="s">
        <v>0</v>
      </c>
      <c r="J7" s="7"/>
      <c r="K7" s="7"/>
      <c r="L7" s="7"/>
      <c r="M7" s="7"/>
      <c r="N7" s="7"/>
      <c r="O7" s="7"/>
      <c r="P7" s="7"/>
      <c r="Q7" s="7"/>
      <c r="R7" s="8"/>
      <c r="V7" s="9" t="s">
        <v>0</v>
      </c>
      <c r="W7" s="7"/>
      <c r="X7" s="7"/>
      <c r="Y7" s="7"/>
      <c r="Z7" s="7"/>
      <c r="AA7" s="7"/>
    </row>
    <row r="8" spans="5:37" x14ac:dyDescent="0.25">
      <c r="I8" s="6" t="s">
        <v>1</v>
      </c>
      <c r="J8" s="10">
        <v>600000</v>
      </c>
      <c r="K8" s="7" t="s">
        <v>2</v>
      </c>
      <c r="L8" s="7"/>
      <c r="M8" s="7"/>
      <c r="N8" s="10"/>
      <c r="O8" s="7"/>
      <c r="P8" s="7"/>
      <c r="Q8" s="7"/>
      <c r="R8" s="8"/>
      <c r="V8" s="63" t="s">
        <v>1</v>
      </c>
      <c r="W8" s="64">
        <v>1000</v>
      </c>
      <c r="X8" s="65" t="s">
        <v>2</v>
      </c>
      <c r="Y8" s="7"/>
      <c r="Z8" s="7"/>
      <c r="AA8" s="10"/>
    </row>
    <row r="9" spans="5:37" x14ac:dyDescent="0.25">
      <c r="I9" s="6" t="s">
        <v>3</v>
      </c>
      <c r="J9" s="7">
        <v>30</v>
      </c>
      <c r="K9" s="7" t="s">
        <v>4</v>
      </c>
      <c r="L9" s="7"/>
      <c r="M9" s="7"/>
      <c r="N9" s="7"/>
      <c r="O9" s="7"/>
      <c r="P9" s="7"/>
      <c r="Q9" s="7"/>
      <c r="R9" s="8"/>
      <c r="V9" s="63" t="s">
        <v>37</v>
      </c>
      <c r="W9" s="65">
        <v>5</v>
      </c>
      <c r="X9" s="65" t="s">
        <v>4</v>
      </c>
      <c r="Y9" s="7"/>
      <c r="Z9" s="7"/>
      <c r="AA9" s="7"/>
      <c r="AK9" s="4"/>
    </row>
    <row r="10" spans="5:37" x14ac:dyDescent="0.25">
      <c r="I10" s="6" t="s">
        <v>5</v>
      </c>
      <c r="J10" s="11">
        <v>3.0000000000000001E-3</v>
      </c>
      <c r="K10" s="7" t="s">
        <v>6</v>
      </c>
      <c r="L10" s="7"/>
      <c r="M10" s="7"/>
      <c r="N10" s="11"/>
      <c r="O10" s="7"/>
      <c r="P10" s="7"/>
      <c r="Q10" s="7"/>
      <c r="R10" s="8"/>
      <c r="V10" s="63" t="s">
        <v>5</v>
      </c>
      <c r="W10" s="66">
        <v>0.1</v>
      </c>
      <c r="X10" s="65" t="s">
        <v>6</v>
      </c>
      <c r="Y10" s="7"/>
      <c r="Z10" s="7"/>
      <c r="AA10" s="11"/>
      <c r="AJ10" s="1"/>
    </row>
    <row r="11" spans="5:37" ht="14.4" thickBot="1" x14ac:dyDescent="0.3">
      <c r="I11" s="6"/>
      <c r="J11" s="22">
        <f>PMT(J10,J9,-J8,,)</f>
        <v>20943.462998887866</v>
      </c>
      <c r="K11" s="73" t="s">
        <v>30</v>
      </c>
      <c r="L11" s="7"/>
      <c r="M11" s="7"/>
      <c r="N11" s="7"/>
      <c r="O11" s="7"/>
      <c r="P11" s="7"/>
      <c r="Q11" s="7"/>
      <c r="R11" s="8"/>
      <c r="V11" s="6"/>
      <c r="W11" s="68">
        <f>PMT(W10,W9,-W8,,)</f>
        <v>263.79748079474541</v>
      </c>
      <c r="X11" s="67" t="s">
        <v>30</v>
      </c>
      <c r="Y11" s="7"/>
      <c r="Z11" s="7"/>
      <c r="AA11" s="7"/>
    </row>
    <row r="12" spans="5:37" ht="14.4" thickBot="1" x14ac:dyDescent="0.3">
      <c r="I12" s="72" t="s">
        <v>7</v>
      </c>
      <c r="J12" s="72" t="s">
        <v>16</v>
      </c>
      <c r="K12" s="72" t="s">
        <v>8</v>
      </c>
      <c r="L12" s="72" t="s">
        <v>9</v>
      </c>
      <c r="M12" s="72" t="s">
        <v>10</v>
      </c>
      <c r="N12" s="72" t="s">
        <v>11</v>
      </c>
      <c r="O12" s="13"/>
      <c r="P12" s="7"/>
      <c r="Q12" s="7"/>
      <c r="R12" s="8"/>
      <c r="V12" s="62" t="s">
        <v>7</v>
      </c>
      <c r="W12" s="62" t="s">
        <v>16</v>
      </c>
      <c r="X12" s="62" t="s">
        <v>8</v>
      </c>
      <c r="Y12" s="62" t="s">
        <v>9</v>
      </c>
      <c r="Z12" s="62" t="s">
        <v>10</v>
      </c>
      <c r="AA12" s="62" t="s">
        <v>11</v>
      </c>
      <c r="AJ12" s="2"/>
    </row>
    <row r="13" spans="5:37" ht="14.4" thickBot="1" x14ac:dyDescent="0.3">
      <c r="I13" s="70">
        <v>1</v>
      </c>
      <c r="J13" s="71">
        <f>J8</f>
        <v>600000</v>
      </c>
      <c r="K13" s="61">
        <f>M13-L13</f>
        <v>19143.462998887866</v>
      </c>
      <c r="L13" s="61">
        <f>$J$10*J13</f>
        <v>1800</v>
      </c>
      <c r="M13" s="74">
        <f>$J$11</f>
        <v>20943.462998887866</v>
      </c>
      <c r="N13" s="61">
        <f>J13-K13</f>
        <v>580856.53700111213</v>
      </c>
      <c r="O13" s="7"/>
      <c r="P13" s="7"/>
      <c r="Q13" s="7"/>
      <c r="R13" s="8"/>
      <c r="V13" s="60">
        <v>1</v>
      </c>
      <c r="W13" s="61">
        <f>W8</f>
        <v>1000</v>
      </c>
      <c r="X13" s="61">
        <f>Z13-Y13</f>
        <v>163.79748079474541</v>
      </c>
      <c r="Y13" s="61">
        <f>$W$10*W13</f>
        <v>100</v>
      </c>
      <c r="Z13" s="61">
        <f>$W$11</f>
        <v>263.79748079474541</v>
      </c>
      <c r="AA13" s="61">
        <f>W13-X13</f>
        <v>836.20251920525459</v>
      </c>
    </row>
    <row r="14" spans="5:37" ht="14.4" thickBot="1" x14ac:dyDescent="0.3">
      <c r="I14" s="70">
        <v>2</v>
      </c>
      <c r="J14" s="61">
        <f>N13</f>
        <v>580856.53700111213</v>
      </c>
      <c r="K14" s="61">
        <f t="shared" ref="K14:K42" si="0">M14-L14</f>
        <v>19200.893387884531</v>
      </c>
      <c r="L14" s="61">
        <f t="shared" ref="L14:L42" si="1">$J$10*J14</f>
        <v>1742.5696110033364</v>
      </c>
      <c r="M14" s="74">
        <f t="shared" ref="M14:M42" si="2">$J$11</f>
        <v>20943.462998887866</v>
      </c>
      <c r="N14" s="61">
        <f t="shared" ref="N14:N42" si="3">J14-K14</f>
        <v>561655.64361322764</v>
      </c>
      <c r="O14" s="7"/>
      <c r="P14" s="7"/>
      <c r="Q14" s="7"/>
      <c r="R14" s="8"/>
      <c r="V14" s="60">
        <v>2</v>
      </c>
      <c r="W14" s="61">
        <f>AA13</f>
        <v>836.20251920525459</v>
      </c>
      <c r="X14" s="61">
        <f t="shared" ref="X14:X17" si="4">Z14-Y14</f>
        <v>180.17722887421996</v>
      </c>
      <c r="Y14" s="61">
        <f t="shared" ref="Y14:Y17" si="5">$W$10*W14</f>
        <v>83.620251920525462</v>
      </c>
      <c r="Z14" s="61">
        <f t="shared" ref="Z14:Z17" si="6">$W$11</f>
        <v>263.79748079474541</v>
      </c>
      <c r="AA14" s="61">
        <f t="shared" ref="AA14:AA17" si="7">W14-X14</f>
        <v>656.02529033103463</v>
      </c>
    </row>
    <row r="15" spans="5:37" ht="14.4" thickBot="1" x14ac:dyDescent="0.3">
      <c r="I15" s="70">
        <v>3</v>
      </c>
      <c r="J15" s="61">
        <f t="shared" ref="J15:J42" si="8">N14</f>
        <v>561655.64361322764</v>
      </c>
      <c r="K15" s="61">
        <f t="shared" si="0"/>
        <v>19258.496068048182</v>
      </c>
      <c r="L15" s="61">
        <f t="shared" si="1"/>
        <v>1684.9669308396831</v>
      </c>
      <c r="M15" s="74">
        <f t="shared" si="2"/>
        <v>20943.462998887866</v>
      </c>
      <c r="N15" s="61">
        <f t="shared" si="3"/>
        <v>542397.14754517947</v>
      </c>
      <c r="O15" s="7"/>
      <c r="P15" s="7"/>
      <c r="Q15" s="7"/>
      <c r="R15" s="8"/>
      <c r="V15" s="60">
        <v>3</v>
      </c>
      <c r="W15" s="61">
        <f t="shared" ref="W15:W17" si="9">AA14</f>
        <v>656.02529033103463</v>
      </c>
      <c r="X15" s="61">
        <f t="shared" si="4"/>
        <v>198.19495176164196</v>
      </c>
      <c r="Y15" s="61">
        <f t="shared" si="5"/>
        <v>65.602529033103465</v>
      </c>
      <c r="Z15" s="61">
        <f t="shared" si="6"/>
        <v>263.79748079474541</v>
      </c>
      <c r="AA15" s="61">
        <f t="shared" si="7"/>
        <v>457.83033856939267</v>
      </c>
      <c r="AJ15" s="5"/>
    </row>
    <row r="16" spans="5:37" ht="14.4" thickBot="1" x14ac:dyDescent="0.3">
      <c r="I16" s="70">
        <v>4</v>
      </c>
      <c r="J16" s="61">
        <f t="shared" si="8"/>
        <v>542397.14754517947</v>
      </c>
      <c r="K16" s="61">
        <f t="shared" si="0"/>
        <v>19316.271556252326</v>
      </c>
      <c r="L16" s="61">
        <f t="shared" si="1"/>
        <v>1627.1914426355384</v>
      </c>
      <c r="M16" s="74">
        <f t="shared" si="2"/>
        <v>20943.462998887866</v>
      </c>
      <c r="N16" s="61">
        <f t="shared" si="3"/>
        <v>523080.87598892715</v>
      </c>
      <c r="O16" s="7"/>
      <c r="P16" s="7"/>
      <c r="Q16" s="7"/>
      <c r="R16" s="8"/>
      <c r="V16" s="60">
        <v>4</v>
      </c>
      <c r="W16" s="61">
        <f t="shared" si="9"/>
        <v>457.83033856939267</v>
      </c>
      <c r="X16" s="61">
        <f t="shared" si="4"/>
        <v>218.01444693780616</v>
      </c>
      <c r="Y16" s="61">
        <f t="shared" si="5"/>
        <v>45.783033856939269</v>
      </c>
      <c r="Z16" s="61">
        <f t="shared" si="6"/>
        <v>263.79748079474541</v>
      </c>
      <c r="AA16" s="61">
        <f t="shared" si="7"/>
        <v>239.81589163158651</v>
      </c>
    </row>
    <row r="17" spans="9:27" ht="14.4" thickBot="1" x14ac:dyDescent="0.3">
      <c r="I17" s="70">
        <v>5</v>
      </c>
      <c r="J17" s="61">
        <f t="shared" si="8"/>
        <v>523080.87598892715</v>
      </c>
      <c r="K17" s="61">
        <f t="shared" si="0"/>
        <v>19374.220370921084</v>
      </c>
      <c r="L17" s="61">
        <f t="shared" si="1"/>
        <v>1569.2426279667816</v>
      </c>
      <c r="M17" s="74">
        <f t="shared" si="2"/>
        <v>20943.462998887866</v>
      </c>
      <c r="N17" s="61">
        <f t="shared" si="3"/>
        <v>503706.65561800607</v>
      </c>
      <c r="O17" s="7"/>
      <c r="P17" s="7"/>
      <c r="Q17" s="7"/>
      <c r="R17" s="8"/>
      <c r="V17" s="60">
        <v>5</v>
      </c>
      <c r="W17" s="61">
        <f t="shared" si="9"/>
        <v>239.81589163158651</v>
      </c>
      <c r="X17" s="61">
        <f t="shared" si="4"/>
        <v>239.81589163158677</v>
      </c>
      <c r="Y17" s="61">
        <f t="shared" si="5"/>
        <v>23.981589163158652</v>
      </c>
      <c r="Z17" s="61">
        <f t="shared" si="6"/>
        <v>263.79748079474541</v>
      </c>
      <c r="AA17" s="61">
        <f t="shared" si="7"/>
        <v>-2.5579538487363607E-13</v>
      </c>
    </row>
    <row r="18" spans="9:27" ht="14.4" thickBot="1" x14ac:dyDescent="0.3">
      <c r="I18" s="70">
        <v>6</v>
      </c>
      <c r="J18" s="61">
        <f t="shared" si="8"/>
        <v>503706.65561800607</v>
      </c>
      <c r="K18" s="61">
        <f>M18-L18</f>
        <v>19432.343032033848</v>
      </c>
      <c r="L18" s="61">
        <f t="shared" si="1"/>
        <v>1511.1199668540182</v>
      </c>
      <c r="M18" s="74">
        <f t="shared" si="2"/>
        <v>20943.462998887866</v>
      </c>
      <c r="N18" s="61">
        <f t="shared" si="3"/>
        <v>484274.31258597225</v>
      </c>
      <c r="O18" s="7"/>
      <c r="P18" s="7"/>
      <c r="Q18" s="7"/>
      <c r="R18" s="8"/>
    </row>
    <row r="19" spans="9:27" ht="14.4" thickBot="1" x14ac:dyDescent="0.3">
      <c r="I19" s="70">
        <v>7</v>
      </c>
      <c r="J19" s="61">
        <f t="shared" si="8"/>
        <v>484274.31258597225</v>
      </c>
      <c r="K19" s="61">
        <f t="shared" si="0"/>
        <v>19490.64006112995</v>
      </c>
      <c r="L19" s="61">
        <f t="shared" si="1"/>
        <v>1452.8229377579169</v>
      </c>
      <c r="M19" s="74">
        <f t="shared" si="2"/>
        <v>20943.462998887866</v>
      </c>
      <c r="N19" s="61">
        <f t="shared" si="3"/>
        <v>464783.67252484232</v>
      </c>
      <c r="O19" s="7"/>
      <c r="P19" s="7"/>
      <c r="Q19" s="7"/>
      <c r="R19" s="8"/>
    </row>
    <row r="20" spans="9:27" ht="14.4" thickBot="1" x14ac:dyDescent="0.3">
      <c r="I20" s="70">
        <v>8</v>
      </c>
      <c r="J20" s="61">
        <f t="shared" si="8"/>
        <v>464783.67252484232</v>
      </c>
      <c r="K20" s="61">
        <f t="shared" si="0"/>
        <v>19549.111981313337</v>
      </c>
      <c r="L20" s="61">
        <f t="shared" si="1"/>
        <v>1394.3510175745271</v>
      </c>
      <c r="M20" s="74">
        <f t="shared" si="2"/>
        <v>20943.462998887866</v>
      </c>
      <c r="N20" s="61">
        <f t="shared" si="3"/>
        <v>445234.56054352899</v>
      </c>
      <c r="O20" s="7"/>
      <c r="P20" s="7"/>
      <c r="Q20" s="7"/>
      <c r="R20" s="8"/>
    </row>
    <row r="21" spans="9:27" ht="21" thickBot="1" x14ac:dyDescent="0.4">
      <c r="I21" s="70">
        <v>9</v>
      </c>
      <c r="J21" s="61">
        <f t="shared" si="8"/>
        <v>445234.56054352899</v>
      </c>
      <c r="K21" s="61">
        <f t="shared" si="0"/>
        <v>19607.759317257278</v>
      </c>
      <c r="L21" s="61">
        <f t="shared" si="1"/>
        <v>1335.703681630587</v>
      </c>
      <c r="M21" s="74">
        <f t="shared" si="2"/>
        <v>20943.462998887866</v>
      </c>
      <c r="N21" s="61">
        <f t="shared" si="3"/>
        <v>425626.80122627172</v>
      </c>
      <c r="O21" s="7"/>
      <c r="P21" s="7"/>
      <c r="Q21" s="7"/>
      <c r="R21" s="8"/>
      <c r="V21" s="69" t="s">
        <v>27</v>
      </c>
    </row>
    <row r="22" spans="9:27" ht="14.4" thickBot="1" x14ac:dyDescent="0.3">
      <c r="I22" s="70">
        <v>10</v>
      </c>
      <c r="J22" s="61">
        <f t="shared" si="8"/>
        <v>425626.80122627172</v>
      </c>
      <c r="K22" s="61">
        <f t="shared" si="0"/>
        <v>19666.582595209053</v>
      </c>
      <c r="L22" s="61">
        <f t="shared" si="1"/>
        <v>1276.8804036788151</v>
      </c>
      <c r="M22" s="74">
        <f t="shared" si="2"/>
        <v>20943.462998887866</v>
      </c>
      <c r="N22" s="61">
        <f t="shared" si="3"/>
        <v>405960.21863106266</v>
      </c>
      <c r="O22" s="7"/>
      <c r="P22" s="7"/>
      <c r="Q22" s="7"/>
      <c r="R22" s="8"/>
    </row>
    <row r="23" spans="9:27" ht="14.4" thickBot="1" x14ac:dyDescent="0.3">
      <c r="I23" s="70">
        <v>11</v>
      </c>
      <c r="J23" s="61">
        <f t="shared" si="8"/>
        <v>405960.21863106266</v>
      </c>
      <c r="K23" s="61">
        <f t="shared" si="0"/>
        <v>19725.582342994679</v>
      </c>
      <c r="L23" s="61">
        <f t="shared" si="1"/>
        <v>1217.8806558931881</v>
      </c>
      <c r="M23" s="74">
        <f t="shared" si="2"/>
        <v>20943.462998887866</v>
      </c>
      <c r="N23" s="61">
        <f t="shared" si="3"/>
        <v>386234.63628806797</v>
      </c>
      <c r="O23" s="7"/>
      <c r="P23" s="7"/>
      <c r="Q23" s="7"/>
      <c r="R23" s="8"/>
    </row>
    <row r="24" spans="9:27" ht="14.4" thickBot="1" x14ac:dyDescent="0.3">
      <c r="I24" s="70">
        <v>12</v>
      </c>
      <c r="J24" s="61">
        <f t="shared" si="8"/>
        <v>386234.63628806797</v>
      </c>
      <c r="K24" s="61">
        <f t="shared" si="0"/>
        <v>19784.759090023661</v>
      </c>
      <c r="L24" s="61">
        <f t="shared" si="1"/>
        <v>1158.7039088642039</v>
      </c>
      <c r="M24" s="74">
        <f t="shared" si="2"/>
        <v>20943.462998887866</v>
      </c>
      <c r="N24" s="61">
        <f t="shared" si="3"/>
        <v>366449.87719804433</v>
      </c>
      <c r="O24" s="7"/>
      <c r="P24" s="7"/>
      <c r="Q24" s="7"/>
      <c r="R24" s="8"/>
      <c r="V24" s="9" t="s">
        <v>0</v>
      </c>
      <c r="W24" s="7"/>
      <c r="X24" s="7"/>
      <c r="Y24" s="7"/>
      <c r="Z24" s="7"/>
      <c r="AA24" s="7"/>
    </row>
    <row r="25" spans="9:27" ht="14.4" thickBot="1" x14ac:dyDescent="0.3">
      <c r="I25" s="70">
        <v>13</v>
      </c>
      <c r="J25" s="61">
        <f t="shared" si="8"/>
        <v>366449.87719804433</v>
      </c>
      <c r="K25" s="61">
        <f t="shared" si="0"/>
        <v>19844.113367293732</v>
      </c>
      <c r="L25" s="61">
        <f t="shared" si="1"/>
        <v>1099.3496315941329</v>
      </c>
      <c r="M25" s="74">
        <f t="shared" si="2"/>
        <v>20943.462998887866</v>
      </c>
      <c r="N25" s="61">
        <f t="shared" si="3"/>
        <v>346605.7638307506</v>
      </c>
      <c r="O25" s="7"/>
      <c r="P25" s="7"/>
      <c r="Q25" s="7"/>
      <c r="R25" s="8"/>
      <c r="V25" s="63" t="s">
        <v>1</v>
      </c>
      <c r="W25" s="64">
        <v>1000</v>
      </c>
      <c r="X25" s="65" t="s">
        <v>2</v>
      </c>
      <c r="Y25" s="7"/>
      <c r="Z25" s="7"/>
      <c r="AA25" s="10"/>
    </row>
    <row r="26" spans="9:27" ht="14.4" thickBot="1" x14ac:dyDescent="0.3">
      <c r="I26" s="70">
        <v>14</v>
      </c>
      <c r="J26" s="61">
        <f t="shared" si="8"/>
        <v>346605.7638307506</v>
      </c>
      <c r="K26" s="61">
        <f t="shared" si="0"/>
        <v>19903.645707395615</v>
      </c>
      <c r="L26" s="61">
        <f t="shared" si="1"/>
        <v>1039.8172914922518</v>
      </c>
      <c r="M26" s="74">
        <f t="shared" si="2"/>
        <v>20943.462998887866</v>
      </c>
      <c r="N26" s="61">
        <f t="shared" si="3"/>
        <v>326702.11812335497</v>
      </c>
      <c r="O26" s="7"/>
      <c r="P26" s="7"/>
      <c r="Q26" s="7"/>
      <c r="R26" s="8"/>
      <c r="V26" s="63" t="s">
        <v>37</v>
      </c>
      <c r="W26" s="65">
        <v>5</v>
      </c>
      <c r="X26" s="65" t="s">
        <v>4</v>
      </c>
      <c r="Y26" s="7"/>
      <c r="Z26" s="7"/>
      <c r="AA26" s="7"/>
    </row>
    <row r="27" spans="9:27" ht="14.4" thickBot="1" x14ac:dyDescent="0.3">
      <c r="I27" s="70">
        <v>15</v>
      </c>
      <c r="J27" s="61">
        <f t="shared" si="8"/>
        <v>326702.11812335497</v>
      </c>
      <c r="K27" s="61">
        <f t="shared" si="0"/>
        <v>19963.3566445178</v>
      </c>
      <c r="L27" s="61">
        <f t="shared" si="1"/>
        <v>980.10635437006499</v>
      </c>
      <c r="M27" s="74">
        <f t="shared" si="2"/>
        <v>20943.462998887866</v>
      </c>
      <c r="N27" s="61">
        <f t="shared" si="3"/>
        <v>306738.76147883717</v>
      </c>
      <c r="O27" s="7"/>
      <c r="P27" s="7"/>
      <c r="Q27" s="7"/>
      <c r="R27" s="8"/>
      <c r="V27" s="63" t="s">
        <v>5</v>
      </c>
      <c r="W27" s="66">
        <v>0.1</v>
      </c>
      <c r="X27" s="65" t="s">
        <v>6</v>
      </c>
      <c r="Y27" s="7"/>
      <c r="Z27" s="7"/>
      <c r="AA27" s="11"/>
    </row>
    <row r="28" spans="9:27" ht="14.4" thickBot="1" x14ac:dyDescent="0.3">
      <c r="I28" s="70">
        <v>16</v>
      </c>
      <c r="J28" s="61">
        <f t="shared" si="8"/>
        <v>306738.76147883717</v>
      </c>
      <c r="K28" s="61">
        <f t="shared" si="0"/>
        <v>20023.246714451354</v>
      </c>
      <c r="L28" s="61">
        <f t="shared" si="1"/>
        <v>920.2162844365115</v>
      </c>
      <c r="M28" s="74">
        <f t="shared" si="2"/>
        <v>20943.462998887866</v>
      </c>
      <c r="N28" s="61">
        <f t="shared" si="3"/>
        <v>286715.51476438582</v>
      </c>
      <c r="O28" s="7"/>
      <c r="P28" s="7"/>
      <c r="Q28" s="7"/>
      <c r="R28" s="8"/>
      <c r="V28" s="6"/>
      <c r="W28" s="65">
        <f>W25/W26</f>
        <v>200</v>
      </c>
      <c r="X28" s="67" t="s">
        <v>38</v>
      </c>
      <c r="Y28" s="7"/>
      <c r="Z28" s="7"/>
      <c r="AA28" s="7"/>
    </row>
    <row r="29" spans="9:27" ht="14.4" thickBot="1" x14ac:dyDescent="0.3">
      <c r="I29" s="70">
        <v>17</v>
      </c>
      <c r="J29" s="61">
        <f t="shared" si="8"/>
        <v>286715.51476438582</v>
      </c>
      <c r="K29" s="61">
        <f t="shared" si="0"/>
        <v>20083.316454594707</v>
      </c>
      <c r="L29" s="61">
        <f t="shared" si="1"/>
        <v>860.14654429315749</v>
      </c>
      <c r="M29" s="74">
        <f t="shared" si="2"/>
        <v>20943.462998887866</v>
      </c>
      <c r="N29" s="61">
        <f t="shared" si="3"/>
        <v>266632.1983097911</v>
      </c>
      <c r="O29" s="7"/>
      <c r="P29" s="7"/>
      <c r="Q29" s="7"/>
      <c r="R29" s="8"/>
      <c r="V29" s="62" t="s">
        <v>7</v>
      </c>
      <c r="W29" s="62" t="s">
        <v>16</v>
      </c>
      <c r="X29" s="62" t="s">
        <v>8</v>
      </c>
      <c r="Y29" s="62" t="s">
        <v>9</v>
      </c>
      <c r="Z29" s="62" t="s">
        <v>10</v>
      </c>
      <c r="AA29" s="62" t="s">
        <v>11</v>
      </c>
    </row>
    <row r="30" spans="9:27" ht="14.4" thickBot="1" x14ac:dyDescent="0.3">
      <c r="I30" s="70">
        <v>18</v>
      </c>
      <c r="J30" s="61">
        <f t="shared" si="8"/>
        <v>266632.1983097911</v>
      </c>
      <c r="K30" s="61">
        <f t="shared" si="0"/>
        <v>20143.566403958492</v>
      </c>
      <c r="L30" s="61">
        <f t="shared" si="1"/>
        <v>799.89659492937335</v>
      </c>
      <c r="M30" s="74">
        <f t="shared" si="2"/>
        <v>20943.462998887866</v>
      </c>
      <c r="N30" s="61">
        <f t="shared" si="3"/>
        <v>246488.63190583262</v>
      </c>
      <c r="O30" s="7"/>
      <c r="P30" s="7"/>
      <c r="Q30" s="7"/>
      <c r="R30" s="8"/>
      <c r="V30" s="60">
        <v>1</v>
      </c>
      <c r="W30" s="61">
        <f>W25</f>
        <v>1000</v>
      </c>
      <c r="X30" s="61">
        <f>$W$28</f>
        <v>200</v>
      </c>
      <c r="Y30" s="61">
        <f>$W$27*W30</f>
        <v>100</v>
      </c>
      <c r="Z30" s="61">
        <f>X30+Y30</f>
        <v>300</v>
      </c>
      <c r="AA30" s="61">
        <f>W30-X30</f>
        <v>800</v>
      </c>
    </row>
    <row r="31" spans="9:27" ht="14.4" thickBot="1" x14ac:dyDescent="0.3">
      <c r="I31" s="70">
        <v>19</v>
      </c>
      <c r="J31" s="61">
        <f t="shared" si="8"/>
        <v>246488.63190583262</v>
      </c>
      <c r="K31" s="61">
        <f t="shared" si="0"/>
        <v>20203.997103170368</v>
      </c>
      <c r="L31" s="61">
        <f t="shared" si="1"/>
        <v>739.46589571749792</v>
      </c>
      <c r="M31" s="74">
        <f t="shared" si="2"/>
        <v>20943.462998887866</v>
      </c>
      <c r="N31" s="61">
        <f t="shared" si="3"/>
        <v>226284.63480266224</v>
      </c>
      <c r="O31" s="7"/>
      <c r="P31" s="7"/>
      <c r="Q31" s="7"/>
      <c r="R31" s="8"/>
      <c r="V31" s="60">
        <v>2</v>
      </c>
      <c r="W31" s="61">
        <f>AA30</f>
        <v>800</v>
      </c>
      <c r="X31" s="61">
        <f t="shared" ref="X31:X34" si="10">$W$28</f>
        <v>200</v>
      </c>
      <c r="Y31" s="61">
        <f t="shared" ref="Y31:Y34" si="11">$W$27*W31</f>
        <v>80</v>
      </c>
      <c r="Z31" s="61">
        <f t="shared" ref="Z31:Z34" si="12">X31+Y31</f>
        <v>280</v>
      </c>
      <c r="AA31" s="61">
        <f t="shared" ref="AA31:AA34" si="13">W31-X31</f>
        <v>600</v>
      </c>
    </row>
    <row r="32" spans="9:27" ht="14.4" thickBot="1" x14ac:dyDescent="0.3">
      <c r="I32" s="70">
        <v>20</v>
      </c>
      <c r="J32" s="61">
        <f t="shared" si="8"/>
        <v>226284.63480266224</v>
      </c>
      <c r="K32" s="61">
        <f t="shared" si="0"/>
        <v>20264.609094479878</v>
      </c>
      <c r="L32" s="61">
        <f t="shared" si="1"/>
        <v>678.85390440798676</v>
      </c>
      <c r="M32" s="74">
        <f t="shared" si="2"/>
        <v>20943.462998887866</v>
      </c>
      <c r="N32" s="61">
        <f t="shared" si="3"/>
        <v>206020.02570818237</v>
      </c>
      <c r="O32" s="7"/>
      <c r="P32" s="7"/>
      <c r="Q32" s="7"/>
      <c r="R32" s="8"/>
      <c r="V32" s="60">
        <v>3</v>
      </c>
      <c r="W32" s="61">
        <f t="shared" ref="W32:W34" si="14">AA31</f>
        <v>600</v>
      </c>
      <c r="X32" s="61">
        <f t="shared" si="10"/>
        <v>200</v>
      </c>
      <c r="Y32" s="61">
        <f t="shared" si="11"/>
        <v>60</v>
      </c>
      <c r="Z32" s="61">
        <f t="shared" si="12"/>
        <v>260</v>
      </c>
      <c r="AA32" s="61">
        <f t="shared" si="13"/>
        <v>400</v>
      </c>
    </row>
    <row r="33" spans="5:27" ht="14.4" thickBot="1" x14ac:dyDescent="0.3">
      <c r="I33" s="70">
        <v>21</v>
      </c>
      <c r="J33" s="61">
        <f t="shared" si="8"/>
        <v>206020.02570818237</v>
      </c>
      <c r="K33" s="61">
        <f t="shared" si="0"/>
        <v>20325.402921763318</v>
      </c>
      <c r="L33" s="61">
        <f t="shared" si="1"/>
        <v>618.06007712454709</v>
      </c>
      <c r="M33" s="74">
        <f t="shared" si="2"/>
        <v>20943.462998887866</v>
      </c>
      <c r="N33" s="61">
        <f t="shared" si="3"/>
        <v>185694.62278641906</v>
      </c>
      <c r="O33" s="7"/>
      <c r="P33" s="7"/>
      <c r="Q33" s="7"/>
      <c r="R33" s="8"/>
      <c r="V33" s="60">
        <v>4</v>
      </c>
      <c r="W33" s="61">
        <f t="shared" si="14"/>
        <v>400</v>
      </c>
      <c r="X33" s="61">
        <f t="shared" si="10"/>
        <v>200</v>
      </c>
      <c r="Y33" s="61">
        <f t="shared" si="11"/>
        <v>40</v>
      </c>
      <c r="Z33" s="61">
        <f t="shared" si="12"/>
        <v>240</v>
      </c>
      <c r="AA33" s="61">
        <f t="shared" si="13"/>
        <v>200</v>
      </c>
    </row>
    <row r="34" spans="5:27" ht="14.4" thickBot="1" x14ac:dyDescent="0.3">
      <c r="I34" s="70">
        <v>22</v>
      </c>
      <c r="J34" s="61">
        <f t="shared" si="8"/>
        <v>185694.62278641906</v>
      </c>
      <c r="K34" s="61">
        <f t="shared" si="0"/>
        <v>20386.37913052861</v>
      </c>
      <c r="L34" s="61">
        <f t="shared" si="1"/>
        <v>557.08386835925717</v>
      </c>
      <c r="M34" s="74">
        <f t="shared" si="2"/>
        <v>20943.462998887866</v>
      </c>
      <c r="N34" s="61">
        <f t="shared" si="3"/>
        <v>165308.24365589046</v>
      </c>
      <c r="O34" s="7"/>
      <c r="P34" s="7"/>
      <c r="Q34" s="7"/>
      <c r="R34" s="8"/>
      <c r="V34" s="60">
        <v>5</v>
      </c>
      <c r="W34" s="61">
        <f t="shared" si="14"/>
        <v>200</v>
      </c>
      <c r="X34" s="61">
        <f t="shared" si="10"/>
        <v>200</v>
      </c>
      <c r="Y34" s="61">
        <f t="shared" si="11"/>
        <v>20</v>
      </c>
      <c r="Z34" s="61">
        <f t="shared" si="12"/>
        <v>220</v>
      </c>
      <c r="AA34" s="61">
        <f t="shared" si="13"/>
        <v>0</v>
      </c>
    </row>
    <row r="35" spans="5:27" ht="14.4" thickBot="1" x14ac:dyDescent="0.3">
      <c r="I35" s="70">
        <v>23</v>
      </c>
      <c r="J35" s="61">
        <f t="shared" si="8"/>
        <v>165308.24365589046</v>
      </c>
      <c r="K35" s="61">
        <f t="shared" si="0"/>
        <v>20447.538267920194</v>
      </c>
      <c r="L35" s="61">
        <f t="shared" si="1"/>
        <v>495.92473096767139</v>
      </c>
      <c r="M35" s="74">
        <f t="shared" si="2"/>
        <v>20943.462998887866</v>
      </c>
      <c r="N35" s="61">
        <f t="shared" si="3"/>
        <v>144860.70538797026</v>
      </c>
      <c r="O35" s="7"/>
      <c r="P35" s="7"/>
      <c r="Q35" s="7"/>
      <c r="R35" s="8"/>
    </row>
    <row r="36" spans="5:27" ht="14.4" thickBot="1" x14ac:dyDescent="0.3">
      <c r="I36" s="70">
        <v>24</v>
      </c>
      <c r="J36" s="61">
        <f t="shared" si="8"/>
        <v>144860.70538797026</v>
      </c>
      <c r="K36" s="61">
        <f t="shared" si="0"/>
        <v>20508.880882723955</v>
      </c>
      <c r="L36" s="61">
        <f t="shared" si="1"/>
        <v>434.58211616391077</v>
      </c>
      <c r="M36" s="74">
        <f t="shared" si="2"/>
        <v>20943.462998887866</v>
      </c>
      <c r="N36" s="61">
        <f t="shared" si="3"/>
        <v>124351.8245052463</v>
      </c>
      <c r="O36" s="7"/>
      <c r="P36" s="7"/>
      <c r="Q36" s="7"/>
      <c r="R36" s="8"/>
    </row>
    <row r="37" spans="5:27" ht="14.4" thickBot="1" x14ac:dyDescent="0.3">
      <c r="I37" s="70">
        <v>25</v>
      </c>
      <c r="J37" s="61">
        <f t="shared" si="8"/>
        <v>124351.8245052463</v>
      </c>
      <c r="K37" s="61">
        <f t="shared" si="0"/>
        <v>20570.407525372128</v>
      </c>
      <c r="L37" s="61">
        <f t="shared" si="1"/>
        <v>373.05547351573892</v>
      </c>
      <c r="M37" s="74">
        <f t="shared" si="2"/>
        <v>20943.462998887866</v>
      </c>
      <c r="N37" s="61">
        <f t="shared" si="3"/>
        <v>103781.41697987418</v>
      </c>
      <c r="O37" s="7"/>
      <c r="P37" s="7"/>
      <c r="Q37" s="7"/>
      <c r="R37" s="8"/>
    </row>
    <row r="38" spans="5:27" ht="14.4" thickBot="1" x14ac:dyDescent="0.3">
      <c r="I38" s="70">
        <v>26</v>
      </c>
      <c r="J38" s="61">
        <f t="shared" si="8"/>
        <v>103781.41697987418</v>
      </c>
      <c r="K38" s="61">
        <f t="shared" si="0"/>
        <v>20632.118747948243</v>
      </c>
      <c r="L38" s="61">
        <f t="shared" si="1"/>
        <v>311.34425093962255</v>
      </c>
      <c r="M38" s="74">
        <f t="shared" si="2"/>
        <v>20943.462998887866</v>
      </c>
      <c r="N38" s="61">
        <f t="shared" si="3"/>
        <v>83149.298231925932</v>
      </c>
      <c r="O38" s="7"/>
      <c r="P38" s="7"/>
      <c r="Q38" s="7"/>
      <c r="R38" s="8"/>
    </row>
    <row r="39" spans="5:27" ht="14.4" thickBot="1" x14ac:dyDescent="0.3">
      <c r="I39" s="70">
        <v>27</v>
      </c>
      <c r="J39" s="61">
        <f t="shared" si="8"/>
        <v>83149.298231925932</v>
      </c>
      <c r="K39" s="61">
        <f t="shared" si="0"/>
        <v>20694.015104192087</v>
      </c>
      <c r="L39" s="61">
        <f t="shared" si="1"/>
        <v>249.44789469577779</v>
      </c>
      <c r="M39" s="74">
        <f t="shared" si="2"/>
        <v>20943.462998887866</v>
      </c>
      <c r="N39" s="61">
        <f t="shared" si="3"/>
        <v>62455.283127733841</v>
      </c>
      <c r="O39" s="7"/>
      <c r="P39" s="7"/>
      <c r="Q39" s="7"/>
      <c r="R39" s="8"/>
    </row>
    <row r="40" spans="5:27" ht="14.4" thickBot="1" x14ac:dyDescent="0.3">
      <c r="I40" s="70">
        <v>28</v>
      </c>
      <c r="J40" s="61">
        <f t="shared" si="8"/>
        <v>62455.283127733841</v>
      </c>
      <c r="K40" s="61">
        <f t="shared" si="0"/>
        <v>20756.097149504665</v>
      </c>
      <c r="L40" s="61">
        <f t="shared" si="1"/>
        <v>187.36584938320152</v>
      </c>
      <c r="M40" s="74">
        <f t="shared" si="2"/>
        <v>20943.462998887866</v>
      </c>
      <c r="N40" s="61">
        <f t="shared" si="3"/>
        <v>41699.185978229172</v>
      </c>
      <c r="O40" s="7"/>
      <c r="P40" s="7"/>
      <c r="Q40" s="7"/>
      <c r="R40" s="8"/>
    </row>
    <row r="41" spans="5:27" ht="14.4" thickBot="1" x14ac:dyDescent="0.3">
      <c r="I41" s="70">
        <v>29</v>
      </c>
      <c r="J41" s="61">
        <f t="shared" si="8"/>
        <v>41699.185978229172</v>
      </c>
      <c r="K41" s="61">
        <f t="shared" si="0"/>
        <v>20818.365440953177</v>
      </c>
      <c r="L41" s="61">
        <f t="shared" si="1"/>
        <v>125.09755793468752</v>
      </c>
      <c r="M41" s="74">
        <f t="shared" si="2"/>
        <v>20943.462998887866</v>
      </c>
      <c r="N41" s="61">
        <f t="shared" si="3"/>
        <v>20880.820537275995</v>
      </c>
      <c r="O41" s="7"/>
      <c r="P41" s="7"/>
      <c r="Q41" s="7"/>
      <c r="R41" s="8"/>
    </row>
    <row r="42" spans="5:27" ht="14.4" thickBot="1" x14ac:dyDescent="0.3">
      <c r="I42" s="70">
        <v>30</v>
      </c>
      <c r="J42" s="61">
        <f t="shared" si="8"/>
        <v>20880.820537275995</v>
      </c>
      <c r="K42" s="61">
        <f t="shared" si="0"/>
        <v>20880.820537276039</v>
      </c>
      <c r="L42" s="61">
        <f t="shared" si="1"/>
        <v>62.642461611827983</v>
      </c>
      <c r="M42" s="74">
        <f t="shared" si="2"/>
        <v>20943.462998887866</v>
      </c>
      <c r="N42" s="61">
        <f t="shared" si="3"/>
        <v>-4.3655745685100555E-11</v>
      </c>
      <c r="O42" s="7"/>
      <c r="P42" s="7"/>
      <c r="Q42" s="7"/>
      <c r="R42" s="8"/>
    </row>
    <row r="43" spans="5:27" x14ac:dyDescent="0.25">
      <c r="I43" s="6"/>
      <c r="J43" s="7"/>
      <c r="K43" s="7"/>
      <c r="L43" s="7"/>
      <c r="M43" s="7"/>
      <c r="N43" s="7"/>
      <c r="O43" s="7"/>
      <c r="P43" s="7"/>
      <c r="Q43" s="7"/>
      <c r="R43" s="8"/>
    </row>
    <row r="44" spans="5:27" x14ac:dyDescent="0.25">
      <c r="I44" s="6"/>
      <c r="J44" s="7"/>
      <c r="K44" s="7"/>
      <c r="L44" s="7"/>
      <c r="M44" s="7"/>
      <c r="N44" s="7"/>
      <c r="O44" s="7"/>
      <c r="P44" s="7"/>
      <c r="Q44" s="7"/>
      <c r="R44" s="8"/>
    </row>
    <row r="45" spans="5:27" x14ac:dyDescent="0.25">
      <c r="I45" s="6"/>
      <c r="J45" s="7"/>
      <c r="K45" s="7"/>
      <c r="L45" s="7"/>
      <c r="M45" s="7"/>
      <c r="N45" s="7"/>
      <c r="O45" s="7"/>
      <c r="P45" s="7"/>
      <c r="Q45" s="7"/>
      <c r="R45" s="8"/>
    </row>
    <row r="46" spans="5:27" x14ac:dyDescent="0.25">
      <c r="I46" s="6"/>
      <c r="J46" s="7"/>
      <c r="K46" s="7"/>
      <c r="L46" s="7"/>
      <c r="M46" s="7"/>
      <c r="N46" s="7"/>
      <c r="O46" s="7"/>
      <c r="P46" s="7"/>
      <c r="Q46" s="7"/>
      <c r="R46" s="8"/>
    </row>
    <row r="47" spans="5:27" ht="22.8" x14ac:dyDescent="0.4">
      <c r="E47" s="75" t="s">
        <v>31</v>
      </c>
      <c r="I47" s="6"/>
      <c r="J47" s="7"/>
      <c r="K47" s="7"/>
      <c r="L47" s="7"/>
      <c r="M47" s="7"/>
      <c r="N47" s="7"/>
      <c r="O47" s="7"/>
      <c r="P47" s="7"/>
      <c r="Q47" s="7"/>
      <c r="R47" s="8"/>
    </row>
    <row r="48" spans="5:27" x14ac:dyDescent="0.25">
      <c r="I48" s="6"/>
      <c r="J48" s="7"/>
      <c r="K48" s="7"/>
      <c r="L48" s="7"/>
      <c r="M48" s="7"/>
      <c r="N48" s="7"/>
      <c r="O48" s="7"/>
      <c r="P48" s="7"/>
      <c r="Q48" s="7"/>
      <c r="R48" s="8"/>
    </row>
    <row r="49" spans="9:18" x14ac:dyDescent="0.25">
      <c r="I49" s="6"/>
      <c r="J49" s="7"/>
      <c r="K49" s="7"/>
      <c r="L49" s="7"/>
      <c r="M49" s="7"/>
      <c r="N49" s="7"/>
      <c r="O49" s="7"/>
      <c r="P49" s="7"/>
      <c r="Q49" s="7"/>
      <c r="R49" s="8"/>
    </row>
    <row r="50" spans="9:18" x14ac:dyDescent="0.25">
      <c r="I50" s="6"/>
      <c r="J50" s="7"/>
      <c r="K50" s="7"/>
      <c r="L50" s="7"/>
      <c r="M50" s="7"/>
      <c r="N50" s="7"/>
      <c r="O50" s="7"/>
      <c r="P50" s="7"/>
      <c r="Q50" s="7"/>
      <c r="R50" s="8"/>
    </row>
    <row r="51" spans="9:18" x14ac:dyDescent="0.25">
      <c r="I51" s="9"/>
      <c r="J51" s="7"/>
      <c r="K51" s="7"/>
      <c r="L51" s="7"/>
      <c r="M51" s="7"/>
      <c r="N51" s="7"/>
      <c r="O51" s="7"/>
      <c r="P51" s="7"/>
      <c r="Q51" s="7"/>
      <c r="R51" s="8"/>
    </row>
    <row r="52" spans="9:18" x14ac:dyDescent="0.25">
      <c r="I52" s="6"/>
      <c r="J52" s="10"/>
      <c r="K52" s="7"/>
      <c r="L52" s="7"/>
      <c r="M52" s="7"/>
      <c r="N52" s="7"/>
      <c r="O52" s="7"/>
      <c r="P52" s="7"/>
      <c r="Q52" s="7"/>
      <c r="R52" s="8"/>
    </row>
    <row r="53" spans="9:18" x14ac:dyDescent="0.25">
      <c r="I53" s="6"/>
      <c r="J53" s="7"/>
      <c r="K53" s="7"/>
      <c r="L53" s="7"/>
      <c r="M53" s="7"/>
      <c r="N53" s="7"/>
      <c r="O53" s="7"/>
      <c r="P53" s="7"/>
      <c r="Q53" s="7"/>
      <c r="R53" s="8"/>
    </row>
    <row r="54" spans="9:18" x14ac:dyDescent="0.25">
      <c r="I54" s="6"/>
      <c r="J54" s="11"/>
      <c r="K54" s="7"/>
      <c r="L54" s="7"/>
      <c r="M54" s="7"/>
      <c r="N54" s="7"/>
      <c r="O54" s="7"/>
      <c r="P54" s="7"/>
      <c r="Q54" s="7"/>
      <c r="R54" s="8"/>
    </row>
    <row r="55" spans="9:18" x14ac:dyDescent="0.25">
      <c r="I55" s="9"/>
      <c r="J55" s="7"/>
      <c r="K55" s="7"/>
      <c r="L55" s="7"/>
      <c r="M55" s="7"/>
      <c r="N55" s="78"/>
      <c r="O55" s="7"/>
      <c r="P55" s="7"/>
      <c r="Q55" s="7"/>
      <c r="R55" s="8"/>
    </row>
    <row r="56" spans="9:18" x14ac:dyDescent="0.25">
      <c r="I56" s="9" t="s">
        <v>0</v>
      </c>
      <c r="J56" s="7"/>
      <c r="K56" s="7"/>
      <c r="L56" s="7"/>
      <c r="M56" s="7"/>
      <c r="N56" s="7"/>
      <c r="O56" s="7"/>
      <c r="P56" s="7"/>
      <c r="Q56" s="7"/>
      <c r="R56" s="8"/>
    </row>
    <row r="57" spans="9:18" x14ac:dyDescent="0.25">
      <c r="I57" s="63" t="s">
        <v>1</v>
      </c>
      <c r="J57" s="64">
        <v>200000</v>
      </c>
      <c r="K57" s="65" t="s">
        <v>2</v>
      </c>
      <c r="L57" s="65"/>
      <c r="M57" s="65"/>
      <c r="N57" s="64"/>
      <c r="O57" s="13"/>
      <c r="P57" s="7"/>
      <c r="Q57" s="7"/>
      <c r="R57" s="8"/>
    </row>
    <row r="58" spans="9:18" x14ac:dyDescent="0.25">
      <c r="I58" s="63" t="s">
        <v>39</v>
      </c>
      <c r="J58" s="65">
        <v>5</v>
      </c>
      <c r="K58" s="65" t="s">
        <v>4</v>
      </c>
      <c r="L58" s="65"/>
      <c r="M58" s="65"/>
      <c r="N58" s="65"/>
      <c r="O58" s="7"/>
      <c r="P58" s="7"/>
      <c r="Q58" s="7"/>
      <c r="R58" s="8"/>
    </row>
    <row r="59" spans="9:18" x14ac:dyDescent="0.25">
      <c r="I59" s="63" t="s">
        <v>5</v>
      </c>
      <c r="J59" s="66">
        <v>0.04</v>
      </c>
      <c r="K59" s="65" t="s">
        <v>6</v>
      </c>
      <c r="L59" s="65"/>
      <c r="M59" s="65"/>
      <c r="N59" s="66"/>
      <c r="O59" s="7"/>
      <c r="P59" s="7"/>
      <c r="Q59" s="7"/>
      <c r="R59" s="8"/>
    </row>
    <row r="60" spans="9:18" ht="14.4" thickBot="1" x14ac:dyDescent="0.3">
      <c r="I60" s="63"/>
      <c r="J60" s="79">
        <f>PMT(J59,J58,-J57,,)</f>
        <v>44925.422698606788</v>
      </c>
      <c r="K60" s="67" t="s">
        <v>30</v>
      </c>
      <c r="L60" s="65"/>
      <c r="M60" s="65"/>
      <c r="N60" s="65"/>
      <c r="O60" s="7"/>
      <c r="P60" s="7"/>
      <c r="Q60" s="7"/>
      <c r="R60" s="8"/>
    </row>
    <row r="61" spans="9:18" ht="14.4" thickBot="1" x14ac:dyDescent="0.3">
      <c r="I61" s="76" t="s">
        <v>7</v>
      </c>
      <c r="J61" s="76" t="s">
        <v>16</v>
      </c>
      <c r="K61" s="76" t="s">
        <v>8</v>
      </c>
      <c r="L61" s="76" t="s">
        <v>9</v>
      </c>
      <c r="M61" s="76" t="s">
        <v>10</v>
      </c>
      <c r="N61" s="76" t="s">
        <v>11</v>
      </c>
      <c r="O61" s="7"/>
      <c r="P61" s="7"/>
      <c r="Q61" s="7"/>
      <c r="R61" s="8"/>
    </row>
    <row r="62" spans="9:18" ht="14.4" thickBot="1" x14ac:dyDescent="0.3">
      <c r="I62" s="60">
        <v>1</v>
      </c>
      <c r="J62" s="61">
        <f>J57</f>
        <v>200000</v>
      </c>
      <c r="K62" s="61">
        <f>M62-L62</f>
        <v>36925.422698606788</v>
      </c>
      <c r="L62" s="61">
        <f>$J$59*J62</f>
        <v>8000</v>
      </c>
      <c r="M62" s="74">
        <f>$J$60</f>
        <v>44925.422698606788</v>
      </c>
      <c r="N62" s="61">
        <f>J62-K62</f>
        <v>163074.5773013932</v>
      </c>
      <c r="O62" s="7"/>
      <c r="P62" s="7"/>
      <c r="Q62" s="7"/>
      <c r="R62" s="8"/>
    </row>
    <row r="63" spans="9:18" ht="14.4" thickBot="1" x14ac:dyDescent="0.3">
      <c r="I63" s="60">
        <v>2</v>
      </c>
      <c r="J63" s="61">
        <f>N62</f>
        <v>163074.5773013932</v>
      </c>
      <c r="K63" s="80">
        <f t="shared" ref="K63:K66" si="15">M63-L63</f>
        <v>38402.439606551059</v>
      </c>
      <c r="L63" s="61">
        <f t="shared" ref="L63:L66" si="16">$J$59*J63</f>
        <v>6522.9830920557288</v>
      </c>
      <c r="M63" s="74">
        <f t="shared" ref="M63:M66" si="17">$J$60</f>
        <v>44925.422698606788</v>
      </c>
      <c r="N63" s="61">
        <f t="shared" ref="N63:N66" si="18">J63-K63</f>
        <v>124672.13769484215</v>
      </c>
      <c r="O63" s="7"/>
      <c r="P63" s="7"/>
      <c r="Q63" s="7"/>
      <c r="R63" s="8"/>
    </row>
    <row r="64" spans="9:18" ht="14.4" thickBot="1" x14ac:dyDescent="0.3">
      <c r="I64" s="60">
        <v>3</v>
      </c>
      <c r="J64" s="61">
        <f t="shared" ref="J64:J66" si="19">N63</f>
        <v>124672.13769484215</v>
      </c>
      <c r="K64" s="61">
        <f t="shared" si="15"/>
        <v>39938.537190813106</v>
      </c>
      <c r="L64" s="61">
        <f t="shared" si="16"/>
        <v>4986.885507793686</v>
      </c>
      <c r="M64" s="74">
        <f t="shared" si="17"/>
        <v>44925.422698606788</v>
      </c>
      <c r="N64" s="80">
        <f t="shared" si="18"/>
        <v>84733.600504029047</v>
      </c>
      <c r="O64" s="7"/>
      <c r="P64" s="7"/>
      <c r="Q64" s="7"/>
      <c r="R64" s="8"/>
    </row>
    <row r="65" spans="5:18" ht="14.4" thickBot="1" x14ac:dyDescent="0.3">
      <c r="I65" s="60">
        <v>4</v>
      </c>
      <c r="J65" s="61">
        <f t="shared" si="19"/>
        <v>84733.600504029047</v>
      </c>
      <c r="K65" s="61">
        <f t="shared" si="15"/>
        <v>41536.078678445629</v>
      </c>
      <c r="L65" s="80">
        <f t="shared" si="16"/>
        <v>3389.344020161162</v>
      </c>
      <c r="M65" s="74">
        <f t="shared" si="17"/>
        <v>44925.422698606788</v>
      </c>
      <c r="N65" s="61">
        <f t="shared" si="18"/>
        <v>43197.521825583419</v>
      </c>
      <c r="O65" s="7"/>
      <c r="P65" s="7"/>
      <c r="Q65" s="7"/>
      <c r="R65" s="8"/>
    </row>
    <row r="66" spans="5:18" ht="14.4" thickBot="1" x14ac:dyDescent="0.3">
      <c r="I66" s="60">
        <v>5</v>
      </c>
      <c r="J66" s="61">
        <f t="shared" si="19"/>
        <v>43197.521825583419</v>
      </c>
      <c r="K66" s="61">
        <f t="shared" si="15"/>
        <v>43197.521825583448</v>
      </c>
      <c r="L66" s="61">
        <f t="shared" si="16"/>
        <v>1727.9008730233368</v>
      </c>
      <c r="M66" s="74">
        <f t="shared" si="17"/>
        <v>44925.422698606788</v>
      </c>
      <c r="N66" s="77">
        <f t="shared" si="18"/>
        <v>0</v>
      </c>
      <c r="O66" s="7"/>
      <c r="P66" s="7"/>
      <c r="Q66" s="7"/>
      <c r="R66" s="8"/>
    </row>
    <row r="67" spans="5:18" x14ac:dyDescent="0.25">
      <c r="I67" s="58"/>
      <c r="J67" s="59"/>
      <c r="K67" s="59"/>
      <c r="L67" s="59"/>
      <c r="M67" s="59"/>
      <c r="N67" s="59"/>
      <c r="O67" s="7"/>
      <c r="P67" s="7"/>
      <c r="Q67" s="7"/>
      <c r="R67" s="8"/>
    </row>
    <row r="68" spans="5:18" x14ac:dyDescent="0.25">
      <c r="I68" s="12"/>
      <c r="J68" s="59"/>
      <c r="K68" s="59"/>
      <c r="L68" s="59"/>
      <c r="M68" s="59"/>
      <c r="N68" s="59"/>
      <c r="O68" s="7"/>
      <c r="P68" s="7"/>
      <c r="Q68" s="7"/>
      <c r="R68" s="8"/>
    </row>
    <row r="69" spans="5:18" x14ac:dyDescent="0.25">
      <c r="I69" s="12"/>
      <c r="J69" s="59"/>
      <c r="K69" s="59"/>
      <c r="L69" s="59"/>
      <c r="M69" s="59"/>
      <c r="N69" s="59"/>
      <c r="O69" s="7"/>
      <c r="P69" s="7"/>
      <c r="Q69" s="7"/>
      <c r="R69" s="8"/>
    </row>
    <row r="70" spans="5:18" x14ac:dyDescent="0.25">
      <c r="I70" s="12"/>
      <c r="J70" s="59"/>
      <c r="K70" s="59"/>
      <c r="L70" s="59"/>
      <c r="M70" s="59"/>
      <c r="N70" s="59"/>
      <c r="O70" s="7"/>
      <c r="P70" s="7"/>
      <c r="Q70" s="7"/>
      <c r="R70" s="8"/>
    </row>
    <row r="71" spans="5:18" x14ac:dyDescent="0.25">
      <c r="I71" s="12"/>
      <c r="J71" s="59"/>
      <c r="K71" s="59"/>
      <c r="L71" s="59"/>
      <c r="M71" s="59"/>
      <c r="N71" s="59"/>
      <c r="O71" s="7"/>
      <c r="P71" s="7"/>
      <c r="Q71" s="7"/>
      <c r="R71" s="8"/>
    </row>
    <row r="72" spans="5:18" x14ac:dyDescent="0.25">
      <c r="I72" s="12"/>
      <c r="J72" s="59"/>
      <c r="K72" s="59"/>
      <c r="L72" s="59"/>
      <c r="M72" s="59"/>
      <c r="N72" s="59"/>
      <c r="O72" s="7"/>
      <c r="P72" s="7"/>
      <c r="Q72" s="7"/>
      <c r="R72" s="8"/>
    </row>
    <row r="73" spans="5:18" x14ac:dyDescent="0.25">
      <c r="I73" s="12"/>
      <c r="J73" s="59"/>
      <c r="K73" s="59"/>
      <c r="L73" s="59"/>
      <c r="M73" s="59"/>
      <c r="N73" s="59"/>
      <c r="O73" s="7"/>
      <c r="P73" s="7"/>
      <c r="Q73" s="7"/>
      <c r="R73" s="8"/>
    </row>
    <row r="74" spans="5:18" x14ac:dyDescent="0.25">
      <c r="I74" s="12"/>
      <c r="J74" s="59"/>
      <c r="K74" s="59"/>
      <c r="L74" s="59"/>
      <c r="M74" s="59"/>
      <c r="N74" s="59"/>
      <c r="O74" s="7"/>
      <c r="P74" s="7"/>
      <c r="Q74" s="7"/>
      <c r="R74" s="8"/>
    </row>
    <row r="75" spans="5:18" x14ac:dyDescent="0.25">
      <c r="I75" s="12"/>
      <c r="J75" s="59"/>
      <c r="K75" s="59"/>
      <c r="L75" s="59"/>
      <c r="M75" s="59"/>
      <c r="N75" s="59"/>
      <c r="O75" s="7"/>
      <c r="P75" s="7"/>
      <c r="Q75" s="7"/>
      <c r="R75" s="8"/>
    </row>
    <row r="76" spans="5:18" ht="22.8" x14ac:dyDescent="0.4">
      <c r="E76" s="75" t="s">
        <v>32</v>
      </c>
      <c r="I76" s="12"/>
      <c r="J76" s="59"/>
      <c r="K76" s="59"/>
      <c r="L76" s="59"/>
      <c r="M76" s="59"/>
      <c r="N76" s="59"/>
      <c r="O76" s="7"/>
      <c r="P76" s="7"/>
      <c r="Q76" s="7"/>
      <c r="R76" s="8"/>
    </row>
    <row r="77" spans="5:18" x14ac:dyDescent="0.25">
      <c r="I77" s="12"/>
      <c r="J77" s="59"/>
      <c r="K77" s="59"/>
      <c r="L77" s="59"/>
      <c r="M77" s="59"/>
      <c r="N77" s="59"/>
      <c r="O77" s="7"/>
      <c r="P77" s="7"/>
      <c r="Q77" s="7"/>
      <c r="R77" s="8"/>
    </row>
    <row r="78" spans="5:18" x14ac:dyDescent="0.25">
      <c r="I78" s="12"/>
      <c r="J78" s="59"/>
      <c r="K78" s="59"/>
      <c r="L78" s="59"/>
      <c r="M78" s="59"/>
      <c r="N78" s="59"/>
      <c r="O78" s="7"/>
      <c r="P78" s="7"/>
      <c r="Q78" s="7"/>
      <c r="R78" s="8"/>
    </row>
    <row r="79" spans="5:18" x14ac:dyDescent="0.25">
      <c r="I79" s="12"/>
      <c r="J79" s="59"/>
      <c r="K79" s="59"/>
      <c r="L79" s="59"/>
      <c r="M79" s="59"/>
      <c r="N79" s="59"/>
      <c r="O79" s="7"/>
      <c r="P79" s="7"/>
      <c r="Q79" s="7"/>
      <c r="R79" s="8"/>
    </row>
    <row r="80" spans="5:18" x14ac:dyDescent="0.25">
      <c r="I80" s="12"/>
      <c r="J80" s="59"/>
      <c r="K80" s="59"/>
      <c r="L80" s="59"/>
      <c r="M80" s="59"/>
      <c r="N80" s="59"/>
      <c r="O80" s="7"/>
      <c r="P80" s="7"/>
      <c r="Q80" s="7"/>
      <c r="R80" s="8"/>
    </row>
    <row r="81" spans="9:18" x14ac:dyDescent="0.25">
      <c r="I81" s="12"/>
      <c r="J81" s="59"/>
      <c r="K81" s="59"/>
      <c r="L81" s="59"/>
      <c r="M81" s="59"/>
      <c r="N81" s="59"/>
      <c r="O81" s="7"/>
      <c r="P81" s="7"/>
      <c r="Q81" s="7"/>
      <c r="R81" s="8"/>
    </row>
    <row r="82" spans="9:18" x14ac:dyDescent="0.25">
      <c r="I82" s="12"/>
      <c r="J82" s="59"/>
      <c r="K82" s="59"/>
      <c r="L82" s="59"/>
      <c r="M82" s="59"/>
      <c r="N82" s="59"/>
      <c r="O82" s="7"/>
      <c r="P82" s="7"/>
      <c r="Q82" s="7"/>
      <c r="R82" s="8"/>
    </row>
    <row r="83" spans="9:18" x14ac:dyDescent="0.25">
      <c r="I83" s="12"/>
      <c r="J83" s="59"/>
      <c r="K83" s="59"/>
      <c r="L83" s="59"/>
      <c r="M83" s="59"/>
      <c r="N83" s="59"/>
      <c r="O83" s="7"/>
      <c r="P83" s="7"/>
      <c r="Q83" s="7"/>
      <c r="R83" s="8"/>
    </row>
    <row r="84" spans="9:18" x14ac:dyDescent="0.25">
      <c r="I84" s="12"/>
      <c r="J84" s="59"/>
      <c r="K84" s="59"/>
      <c r="L84" s="59"/>
      <c r="M84" s="59"/>
      <c r="N84" s="59"/>
      <c r="O84" s="7"/>
      <c r="P84" s="7"/>
      <c r="Q84" s="7"/>
      <c r="R84" s="8"/>
    </row>
    <row r="85" spans="9:18" x14ac:dyDescent="0.25">
      <c r="I85" s="9" t="s">
        <v>0</v>
      </c>
      <c r="J85" s="7"/>
      <c r="K85" s="7"/>
      <c r="L85" s="7"/>
      <c r="M85" s="7"/>
      <c r="N85" s="7"/>
      <c r="O85" s="7"/>
      <c r="P85" s="7"/>
      <c r="Q85" s="7"/>
      <c r="R85" s="8"/>
    </row>
    <row r="86" spans="9:18" x14ac:dyDescent="0.25">
      <c r="I86" s="6" t="s">
        <v>1</v>
      </c>
      <c r="J86" s="10">
        <v>200000</v>
      </c>
      <c r="K86" s="7" t="s">
        <v>2</v>
      </c>
      <c r="L86" s="7"/>
      <c r="M86" s="11">
        <v>0.06</v>
      </c>
      <c r="N86" s="10"/>
      <c r="O86" s="7"/>
      <c r="P86" s="7"/>
      <c r="Q86" s="7"/>
      <c r="R86" s="8"/>
    </row>
    <row r="87" spans="9:18" x14ac:dyDescent="0.25">
      <c r="I87" s="6" t="s">
        <v>3</v>
      </c>
      <c r="J87" s="7">
        <f>5*12</f>
        <v>60</v>
      </c>
      <c r="K87" s="7" t="s">
        <v>4</v>
      </c>
      <c r="L87" s="7"/>
      <c r="M87" s="7">
        <v>12</v>
      </c>
      <c r="N87" s="7"/>
      <c r="O87" s="7"/>
      <c r="P87" s="7"/>
      <c r="Q87" s="7"/>
      <c r="R87" s="8"/>
    </row>
    <row r="88" spans="9:18" x14ac:dyDescent="0.25">
      <c r="I88" s="6" t="s">
        <v>5</v>
      </c>
      <c r="J88" s="11">
        <f>M86/M87</f>
        <v>5.0000000000000001E-3</v>
      </c>
      <c r="K88" s="7" t="s">
        <v>6</v>
      </c>
      <c r="L88" s="7"/>
      <c r="M88" s="7"/>
      <c r="N88" s="11"/>
      <c r="O88" s="7"/>
      <c r="P88" s="7"/>
      <c r="Q88" s="7"/>
      <c r="R88" s="8"/>
    </row>
    <row r="89" spans="9:18" ht="14.4" thickBot="1" x14ac:dyDescent="0.3">
      <c r="I89" s="6"/>
      <c r="J89" s="81">
        <f>PMT(J88,J87,-J86,,)</f>
        <v>3866.5603058855831</v>
      </c>
      <c r="K89" s="73" t="s">
        <v>30</v>
      </c>
      <c r="L89" s="7"/>
      <c r="M89" s="7"/>
      <c r="N89" s="7"/>
      <c r="O89" s="7"/>
      <c r="P89" s="7"/>
      <c r="Q89" s="7"/>
      <c r="R89" s="8"/>
    </row>
    <row r="90" spans="9:18" ht="14.4" thickBot="1" x14ac:dyDescent="0.3">
      <c r="I90" s="72" t="s">
        <v>7</v>
      </c>
      <c r="J90" s="72" t="s">
        <v>16</v>
      </c>
      <c r="K90" s="72" t="s">
        <v>8</v>
      </c>
      <c r="L90" s="72" t="s">
        <v>9</v>
      </c>
      <c r="M90" s="72" t="s">
        <v>10</v>
      </c>
      <c r="N90" s="72" t="s">
        <v>11</v>
      </c>
      <c r="O90" s="7"/>
      <c r="P90" s="7"/>
      <c r="Q90" s="7"/>
      <c r="R90" s="8"/>
    </row>
    <row r="91" spans="9:18" ht="14.4" thickBot="1" x14ac:dyDescent="0.3">
      <c r="I91" s="70">
        <v>1</v>
      </c>
      <c r="J91" s="71">
        <f>J86</f>
        <v>200000</v>
      </c>
      <c r="K91" s="61">
        <f>M91-L91</f>
        <v>2866.5603058855831</v>
      </c>
      <c r="L91" s="61">
        <f>$J$88*J91</f>
        <v>1000</v>
      </c>
      <c r="M91" s="74">
        <f>$J$89</f>
        <v>3866.5603058855831</v>
      </c>
      <c r="N91" s="61">
        <f>J91-K91</f>
        <v>197133.43969411441</v>
      </c>
      <c r="O91" s="7"/>
      <c r="P91" s="7"/>
      <c r="Q91" s="7"/>
      <c r="R91" s="8"/>
    </row>
    <row r="92" spans="9:18" ht="14.4" thickBot="1" x14ac:dyDescent="0.3">
      <c r="I92" s="70">
        <v>2</v>
      </c>
      <c r="J92" s="61">
        <f>N91</f>
        <v>197133.43969411441</v>
      </c>
      <c r="K92" s="61">
        <f t="shared" ref="K92:K150" si="20">M92-L92</f>
        <v>2880.8931074150109</v>
      </c>
      <c r="L92" s="61">
        <f t="shared" ref="L92:L150" si="21">$J$88*J92</f>
        <v>985.66719847057209</v>
      </c>
      <c r="M92" s="74">
        <f t="shared" ref="M92:M150" si="22">$J$89</f>
        <v>3866.5603058855831</v>
      </c>
      <c r="N92" s="61">
        <f t="shared" ref="N92:N150" si="23">J92-K92</f>
        <v>194252.54658669941</v>
      </c>
      <c r="O92" s="7"/>
      <c r="P92" s="7"/>
      <c r="Q92" s="7"/>
      <c r="R92" s="8"/>
    </row>
    <row r="93" spans="9:18" ht="14.4" thickBot="1" x14ac:dyDescent="0.3">
      <c r="I93" s="70">
        <v>3</v>
      </c>
      <c r="J93" s="61">
        <f t="shared" ref="J93:J150" si="24">N92</f>
        <v>194252.54658669941</v>
      </c>
      <c r="K93" s="61">
        <f t="shared" si="20"/>
        <v>2895.2975729520858</v>
      </c>
      <c r="L93" s="61">
        <f t="shared" si="21"/>
        <v>971.26273293349709</v>
      </c>
      <c r="M93" s="74">
        <f t="shared" si="22"/>
        <v>3866.5603058855831</v>
      </c>
      <c r="N93" s="61">
        <f t="shared" si="23"/>
        <v>191357.24901374732</v>
      </c>
      <c r="O93" s="7"/>
      <c r="P93" s="7"/>
      <c r="Q93" s="7"/>
      <c r="R93" s="8"/>
    </row>
    <row r="94" spans="9:18" ht="14.4" thickBot="1" x14ac:dyDescent="0.3">
      <c r="I94" s="70">
        <v>4</v>
      </c>
      <c r="J94" s="61">
        <f t="shared" si="24"/>
        <v>191357.24901374732</v>
      </c>
      <c r="K94" s="61">
        <f t="shared" si="20"/>
        <v>2909.7740608168465</v>
      </c>
      <c r="L94" s="61">
        <f t="shared" si="21"/>
        <v>956.78624506873666</v>
      </c>
      <c r="M94" s="74">
        <f t="shared" si="22"/>
        <v>3866.5603058855831</v>
      </c>
      <c r="N94" s="61">
        <f t="shared" si="23"/>
        <v>188447.47495293047</v>
      </c>
      <c r="O94" s="7"/>
      <c r="P94" s="7"/>
      <c r="Q94" s="7"/>
      <c r="R94" s="8"/>
    </row>
    <row r="95" spans="9:18" ht="14.4" thickBot="1" x14ac:dyDescent="0.3">
      <c r="I95" s="70">
        <v>5</v>
      </c>
      <c r="J95" s="61">
        <f t="shared" si="24"/>
        <v>188447.47495293047</v>
      </c>
      <c r="K95" s="61">
        <f t="shared" si="20"/>
        <v>2924.3229311209307</v>
      </c>
      <c r="L95" s="61">
        <f t="shared" si="21"/>
        <v>942.23737476465237</v>
      </c>
      <c r="M95" s="74">
        <f t="shared" si="22"/>
        <v>3866.5603058855831</v>
      </c>
      <c r="N95" s="61">
        <f t="shared" si="23"/>
        <v>185523.15202180954</v>
      </c>
      <c r="O95" s="7"/>
      <c r="P95" s="7"/>
      <c r="Q95" s="7"/>
      <c r="R95" s="8"/>
    </row>
    <row r="96" spans="9:18" ht="14.4" thickBot="1" x14ac:dyDescent="0.3">
      <c r="I96" s="70">
        <v>6</v>
      </c>
      <c r="J96" s="61">
        <f t="shared" si="24"/>
        <v>185523.15202180954</v>
      </c>
      <c r="K96" s="61">
        <f t="shared" si="20"/>
        <v>2938.9445457765355</v>
      </c>
      <c r="L96" s="61">
        <f t="shared" si="21"/>
        <v>927.61576010904776</v>
      </c>
      <c r="M96" s="74">
        <f t="shared" si="22"/>
        <v>3866.5603058855831</v>
      </c>
      <c r="N96" s="61">
        <f t="shared" si="23"/>
        <v>182584.20747603301</v>
      </c>
      <c r="O96" s="7"/>
      <c r="P96" s="7"/>
      <c r="Q96" s="7"/>
      <c r="R96" s="8"/>
    </row>
    <row r="97" spans="9:18" ht="14.4" thickBot="1" x14ac:dyDescent="0.3">
      <c r="I97" s="70">
        <v>7</v>
      </c>
      <c r="J97" s="61">
        <f t="shared" si="24"/>
        <v>182584.20747603301</v>
      </c>
      <c r="K97" s="61">
        <f t="shared" si="20"/>
        <v>2953.6392685054179</v>
      </c>
      <c r="L97" s="61">
        <f t="shared" si="21"/>
        <v>912.9210373801651</v>
      </c>
      <c r="M97" s="74">
        <f t="shared" si="22"/>
        <v>3866.5603058855831</v>
      </c>
      <c r="N97" s="61">
        <f t="shared" si="23"/>
        <v>179630.5682075276</v>
      </c>
      <c r="O97" s="7"/>
      <c r="P97" s="7"/>
      <c r="Q97" s="7"/>
      <c r="R97" s="8"/>
    </row>
    <row r="98" spans="9:18" ht="14.4" thickBot="1" x14ac:dyDescent="0.3">
      <c r="I98" s="70">
        <v>8</v>
      </c>
      <c r="J98" s="61">
        <f t="shared" si="24"/>
        <v>179630.5682075276</v>
      </c>
      <c r="K98" s="80">
        <f t="shared" si="20"/>
        <v>2968.407464847945</v>
      </c>
      <c r="L98" s="61">
        <f t="shared" si="21"/>
        <v>898.15284103763804</v>
      </c>
      <c r="M98" s="74">
        <f t="shared" si="22"/>
        <v>3866.5603058855831</v>
      </c>
      <c r="N98" s="61">
        <f t="shared" si="23"/>
        <v>176662.16074267964</v>
      </c>
      <c r="O98" s="7"/>
      <c r="P98" s="7"/>
      <c r="Q98" s="7"/>
      <c r="R98" s="8"/>
    </row>
    <row r="99" spans="9:18" ht="14.4" thickBot="1" x14ac:dyDescent="0.3">
      <c r="I99" s="70">
        <v>9</v>
      </c>
      <c r="J99" s="61">
        <f t="shared" si="24"/>
        <v>176662.16074267964</v>
      </c>
      <c r="K99" s="61">
        <f t="shared" si="20"/>
        <v>2983.2495021721852</v>
      </c>
      <c r="L99" s="61">
        <f t="shared" si="21"/>
        <v>883.31080371339817</v>
      </c>
      <c r="M99" s="74">
        <f t="shared" si="22"/>
        <v>3866.5603058855831</v>
      </c>
      <c r="N99" s="61">
        <f t="shared" si="23"/>
        <v>173678.91124050744</v>
      </c>
      <c r="O99" s="7"/>
      <c r="P99" s="7"/>
      <c r="Q99" s="7"/>
      <c r="R99" s="8"/>
    </row>
    <row r="100" spans="9:18" ht="14.4" thickBot="1" x14ac:dyDescent="0.3">
      <c r="I100" s="70">
        <v>10</v>
      </c>
      <c r="J100" s="61">
        <f t="shared" si="24"/>
        <v>173678.91124050744</v>
      </c>
      <c r="K100" s="61">
        <f t="shared" si="20"/>
        <v>2998.1657496830458</v>
      </c>
      <c r="L100" s="80">
        <f t="shared" si="21"/>
        <v>868.39455620253727</v>
      </c>
      <c r="M100" s="74">
        <f t="shared" si="22"/>
        <v>3866.5603058855831</v>
      </c>
      <c r="N100" s="61">
        <f t="shared" si="23"/>
        <v>170680.7454908244</v>
      </c>
      <c r="O100" s="7"/>
      <c r="P100" s="7"/>
      <c r="Q100" s="7"/>
      <c r="R100" s="8"/>
    </row>
    <row r="101" spans="9:18" ht="14.4" thickBot="1" x14ac:dyDescent="0.3">
      <c r="I101" s="70">
        <v>11</v>
      </c>
      <c r="J101" s="61">
        <f t="shared" si="24"/>
        <v>170680.7454908244</v>
      </c>
      <c r="K101" s="61">
        <f t="shared" si="20"/>
        <v>3013.1565784314612</v>
      </c>
      <c r="L101" s="61">
        <f t="shared" si="21"/>
        <v>853.40372745412196</v>
      </c>
      <c r="M101" s="74">
        <f t="shared" si="22"/>
        <v>3866.5603058855831</v>
      </c>
      <c r="N101" s="61">
        <f t="shared" si="23"/>
        <v>167667.58891239294</v>
      </c>
      <c r="O101" s="7"/>
      <c r="P101" s="7"/>
      <c r="Q101" s="7"/>
      <c r="R101" s="8"/>
    </row>
    <row r="102" spans="9:18" ht="14.4" thickBot="1" x14ac:dyDescent="0.3">
      <c r="I102" s="70">
        <v>12</v>
      </c>
      <c r="J102" s="61">
        <f t="shared" si="24"/>
        <v>167667.58891239294</v>
      </c>
      <c r="K102" s="61">
        <f t="shared" si="20"/>
        <v>3028.2223613236183</v>
      </c>
      <c r="L102" s="61">
        <f t="shared" si="21"/>
        <v>838.33794456196472</v>
      </c>
      <c r="M102" s="74">
        <f t="shared" si="22"/>
        <v>3866.5603058855831</v>
      </c>
      <c r="N102" s="61">
        <f t="shared" si="23"/>
        <v>164639.36655106931</v>
      </c>
      <c r="O102" s="7"/>
      <c r="P102" s="7"/>
      <c r="Q102" s="7"/>
      <c r="R102" s="8"/>
    </row>
    <row r="103" spans="9:18" ht="14.4" thickBot="1" x14ac:dyDescent="0.3">
      <c r="I103" s="70">
        <v>13</v>
      </c>
      <c r="J103" s="61">
        <f t="shared" si="24"/>
        <v>164639.36655106931</v>
      </c>
      <c r="K103" s="61">
        <f t="shared" si="20"/>
        <v>3043.3634731302363</v>
      </c>
      <c r="L103" s="61">
        <f t="shared" si="21"/>
        <v>823.19683275534658</v>
      </c>
      <c r="M103" s="74">
        <f t="shared" si="22"/>
        <v>3866.5603058855831</v>
      </c>
      <c r="N103" s="61">
        <f t="shared" si="23"/>
        <v>161596.00307793907</v>
      </c>
      <c r="O103" s="7"/>
      <c r="P103" s="7"/>
      <c r="Q103" s="7"/>
      <c r="R103" s="8"/>
    </row>
    <row r="104" spans="9:18" ht="14.4" thickBot="1" x14ac:dyDescent="0.3">
      <c r="I104" s="70">
        <v>14</v>
      </c>
      <c r="J104" s="61">
        <f t="shared" si="24"/>
        <v>161596.00307793907</v>
      </c>
      <c r="K104" s="61">
        <f t="shared" si="20"/>
        <v>3058.5802904958878</v>
      </c>
      <c r="L104" s="61">
        <f t="shared" si="21"/>
        <v>807.98001538969538</v>
      </c>
      <c r="M104" s="74">
        <f t="shared" si="22"/>
        <v>3866.5603058855831</v>
      </c>
      <c r="N104" s="61">
        <f t="shared" si="23"/>
        <v>158537.42278744318</v>
      </c>
      <c r="O104" s="7"/>
      <c r="P104" s="7"/>
      <c r="Q104" s="7"/>
      <c r="R104" s="8"/>
    </row>
    <row r="105" spans="9:18" ht="14.4" thickBot="1" x14ac:dyDescent="0.3">
      <c r="I105" s="70">
        <v>15</v>
      </c>
      <c r="J105" s="61">
        <f t="shared" si="24"/>
        <v>158537.42278744318</v>
      </c>
      <c r="K105" s="61">
        <f t="shared" si="20"/>
        <v>3073.8731919483671</v>
      </c>
      <c r="L105" s="61">
        <f t="shared" si="21"/>
        <v>792.68711393721594</v>
      </c>
      <c r="M105" s="74">
        <f t="shared" si="22"/>
        <v>3866.5603058855831</v>
      </c>
      <c r="N105" s="61">
        <f t="shared" si="23"/>
        <v>155463.54959549481</v>
      </c>
      <c r="O105" s="7"/>
      <c r="P105" s="7"/>
      <c r="Q105" s="7"/>
      <c r="R105" s="8"/>
    </row>
    <row r="106" spans="9:18" ht="14.4" thickBot="1" x14ac:dyDescent="0.3">
      <c r="I106" s="70">
        <v>16</v>
      </c>
      <c r="J106" s="61">
        <f t="shared" si="24"/>
        <v>155463.54959549481</v>
      </c>
      <c r="K106" s="61">
        <f t="shared" si="20"/>
        <v>3089.2425579081091</v>
      </c>
      <c r="L106" s="61">
        <f t="shared" si="21"/>
        <v>777.31774797747403</v>
      </c>
      <c r="M106" s="74">
        <f t="shared" si="22"/>
        <v>3866.5603058855831</v>
      </c>
      <c r="N106" s="61">
        <f t="shared" si="23"/>
        <v>152374.3070375867</v>
      </c>
      <c r="O106" s="7"/>
      <c r="P106" s="7"/>
      <c r="Q106" s="7"/>
      <c r="R106" s="8"/>
    </row>
    <row r="107" spans="9:18" ht="14.4" thickBot="1" x14ac:dyDescent="0.3">
      <c r="I107" s="70">
        <v>17</v>
      </c>
      <c r="J107" s="61">
        <f t="shared" si="24"/>
        <v>152374.3070375867</v>
      </c>
      <c r="K107" s="61">
        <f t="shared" si="20"/>
        <v>3104.6887706976495</v>
      </c>
      <c r="L107" s="61">
        <f t="shared" si="21"/>
        <v>761.87153518793355</v>
      </c>
      <c r="M107" s="74">
        <f t="shared" si="22"/>
        <v>3866.5603058855831</v>
      </c>
      <c r="N107" s="61">
        <f t="shared" si="23"/>
        <v>149269.61826688904</v>
      </c>
      <c r="O107" s="7"/>
      <c r="P107" s="7"/>
      <c r="Q107" s="7"/>
      <c r="R107" s="8"/>
    </row>
    <row r="108" spans="9:18" ht="14.4" thickBot="1" x14ac:dyDescent="0.3">
      <c r="I108" s="70">
        <v>18</v>
      </c>
      <c r="J108" s="61">
        <f t="shared" si="24"/>
        <v>149269.61826688904</v>
      </c>
      <c r="K108" s="61">
        <f t="shared" si="20"/>
        <v>3120.212214551138</v>
      </c>
      <c r="L108" s="61">
        <f t="shared" si="21"/>
        <v>746.34809133444526</v>
      </c>
      <c r="M108" s="74">
        <f t="shared" si="22"/>
        <v>3866.5603058855831</v>
      </c>
      <c r="N108" s="61">
        <f t="shared" si="23"/>
        <v>146149.4060523379</v>
      </c>
      <c r="O108" s="7"/>
      <c r="P108" s="7"/>
      <c r="Q108" s="7"/>
      <c r="R108" s="8"/>
    </row>
    <row r="109" spans="9:18" ht="14.4" thickBot="1" x14ac:dyDescent="0.3">
      <c r="I109" s="70">
        <v>19</v>
      </c>
      <c r="J109" s="61">
        <f t="shared" si="24"/>
        <v>146149.4060523379</v>
      </c>
      <c r="K109" s="61">
        <f t="shared" si="20"/>
        <v>3135.8132756238938</v>
      </c>
      <c r="L109" s="61">
        <f t="shared" si="21"/>
        <v>730.74703026168947</v>
      </c>
      <c r="M109" s="74">
        <f t="shared" si="22"/>
        <v>3866.5603058855831</v>
      </c>
      <c r="N109" s="61">
        <f t="shared" si="23"/>
        <v>143013.59277671401</v>
      </c>
      <c r="O109" s="7"/>
      <c r="P109" s="7"/>
      <c r="Q109" s="7"/>
      <c r="R109" s="8"/>
    </row>
    <row r="110" spans="9:18" ht="14.4" thickBot="1" x14ac:dyDescent="0.3">
      <c r="I110" s="70">
        <v>20</v>
      </c>
      <c r="J110" s="61">
        <f t="shared" si="24"/>
        <v>143013.59277671401</v>
      </c>
      <c r="K110" s="61">
        <f t="shared" si="20"/>
        <v>3151.4923420020132</v>
      </c>
      <c r="L110" s="61">
        <f t="shared" si="21"/>
        <v>715.06796388357009</v>
      </c>
      <c r="M110" s="74">
        <f t="shared" si="22"/>
        <v>3866.5603058855831</v>
      </c>
      <c r="N110" s="61">
        <f t="shared" si="23"/>
        <v>139862.10043471199</v>
      </c>
      <c r="O110" s="7"/>
      <c r="P110" s="7"/>
      <c r="Q110" s="7"/>
      <c r="R110" s="8"/>
    </row>
    <row r="111" spans="9:18" ht="14.4" thickBot="1" x14ac:dyDescent="0.3">
      <c r="I111" s="70">
        <v>21</v>
      </c>
      <c r="J111" s="61">
        <f t="shared" si="24"/>
        <v>139862.10043471199</v>
      </c>
      <c r="K111" s="61">
        <f t="shared" si="20"/>
        <v>3167.2498037120231</v>
      </c>
      <c r="L111" s="61">
        <f t="shared" si="21"/>
        <v>699.31050217355994</v>
      </c>
      <c r="M111" s="74">
        <f t="shared" si="22"/>
        <v>3866.5603058855831</v>
      </c>
      <c r="N111" s="61">
        <f t="shared" si="23"/>
        <v>136694.85063099998</v>
      </c>
      <c r="O111" s="7"/>
      <c r="P111" s="7"/>
      <c r="Q111" s="7"/>
      <c r="R111" s="8"/>
    </row>
    <row r="112" spans="9:18" ht="14.4" thickBot="1" x14ac:dyDescent="0.3">
      <c r="I112" s="70">
        <v>22</v>
      </c>
      <c r="J112" s="61">
        <f t="shared" si="24"/>
        <v>136694.85063099998</v>
      </c>
      <c r="K112" s="61">
        <f t="shared" si="20"/>
        <v>3183.0860527305831</v>
      </c>
      <c r="L112" s="61">
        <f t="shared" si="21"/>
        <v>683.47425315499993</v>
      </c>
      <c r="M112" s="74">
        <f t="shared" si="22"/>
        <v>3866.5603058855831</v>
      </c>
      <c r="N112" s="61">
        <f t="shared" si="23"/>
        <v>133511.76457826939</v>
      </c>
      <c r="O112" s="7"/>
      <c r="P112" s="7"/>
      <c r="Q112" s="7"/>
      <c r="R112" s="8"/>
    </row>
    <row r="113" spans="9:18" ht="14.4" thickBot="1" x14ac:dyDescent="0.3">
      <c r="I113" s="70">
        <v>23</v>
      </c>
      <c r="J113" s="61">
        <f t="shared" si="24"/>
        <v>133511.76457826939</v>
      </c>
      <c r="K113" s="61">
        <f t="shared" si="20"/>
        <v>3199.0014829942361</v>
      </c>
      <c r="L113" s="61">
        <f t="shared" si="21"/>
        <v>667.55882289134695</v>
      </c>
      <c r="M113" s="74">
        <f t="shared" si="22"/>
        <v>3866.5603058855831</v>
      </c>
      <c r="N113" s="61">
        <f t="shared" si="23"/>
        <v>130312.76309527515</v>
      </c>
      <c r="O113" s="7"/>
      <c r="P113" s="7"/>
      <c r="Q113" s="7"/>
      <c r="R113" s="8"/>
    </row>
    <row r="114" spans="9:18" ht="14.4" thickBot="1" x14ac:dyDescent="0.3">
      <c r="I114" s="70">
        <v>24</v>
      </c>
      <c r="J114" s="61">
        <f t="shared" si="24"/>
        <v>130312.76309527515</v>
      </c>
      <c r="K114" s="61">
        <f t="shared" si="20"/>
        <v>3214.9964904092076</v>
      </c>
      <c r="L114" s="61">
        <f t="shared" si="21"/>
        <v>651.56381547637579</v>
      </c>
      <c r="M114" s="74">
        <f t="shared" si="22"/>
        <v>3866.5603058855831</v>
      </c>
      <c r="N114" s="80">
        <f t="shared" si="23"/>
        <v>127097.76660486594</v>
      </c>
      <c r="O114" s="7"/>
      <c r="P114" s="7"/>
      <c r="Q114" s="7"/>
      <c r="R114" s="8"/>
    </row>
    <row r="115" spans="9:18" ht="14.4" thickBot="1" x14ac:dyDescent="0.3">
      <c r="I115" s="70">
        <v>25</v>
      </c>
      <c r="J115" s="61">
        <f t="shared" si="24"/>
        <v>127097.76660486594</v>
      </c>
      <c r="K115" s="61">
        <f t="shared" si="20"/>
        <v>3231.0714728612534</v>
      </c>
      <c r="L115" s="61">
        <f t="shared" si="21"/>
        <v>635.48883302432978</v>
      </c>
      <c r="M115" s="74">
        <f t="shared" si="22"/>
        <v>3866.5603058855831</v>
      </c>
      <c r="N115" s="61">
        <f t="shared" si="23"/>
        <v>123866.69513200469</v>
      </c>
      <c r="O115" s="7"/>
      <c r="P115" s="7"/>
      <c r="Q115" s="7"/>
      <c r="R115" s="8"/>
    </row>
    <row r="116" spans="9:18" ht="14.4" thickBot="1" x14ac:dyDescent="0.3">
      <c r="I116" s="70">
        <v>26</v>
      </c>
      <c r="J116" s="61">
        <f t="shared" si="24"/>
        <v>123866.69513200469</v>
      </c>
      <c r="K116" s="61">
        <f t="shared" si="20"/>
        <v>3247.2268302255598</v>
      </c>
      <c r="L116" s="61">
        <f t="shared" si="21"/>
        <v>619.33347566002351</v>
      </c>
      <c r="M116" s="74">
        <f t="shared" si="22"/>
        <v>3866.5603058855831</v>
      </c>
      <c r="N116" s="61">
        <f t="shared" si="23"/>
        <v>120619.46830177914</v>
      </c>
      <c r="O116" s="7"/>
      <c r="P116" s="7"/>
      <c r="Q116" s="7"/>
      <c r="R116" s="8"/>
    </row>
    <row r="117" spans="9:18" ht="14.4" thickBot="1" x14ac:dyDescent="0.3">
      <c r="I117" s="70">
        <v>27</v>
      </c>
      <c r="J117" s="61">
        <f t="shared" si="24"/>
        <v>120619.46830177914</v>
      </c>
      <c r="K117" s="61">
        <f t="shared" si="20"/>
        <v>3263.4629643766875</v>
      </c>
      <c r="L117" s="61">
        <f t="shared" si="21"/>
        <v>603.09734150889574</v>
      </c>
      <c r="M117" s="74">
        <f t="shared" si="22"/>
        <v>3866.5603058855831</v>
      </c>
      <c r="N117" s="61">
        <f t="shared" si="23"/>
        <v>117356.00533740246</v>
      </c>
      <c r="O117" s="7"/>
      <c r="P117" s="7"/>
      <c r="Q117" s="7"/>
      <c r="R117" s="8"/>
    </row>
    <row r="118" spans="9:18" ht="14.4" thickBot="1" x14ac:dyDescent="0.3">
      <c r="I118" s="70">
        <v>28</v>
      </c>
      <c r="J118" s="61">
        <f t="shared" si="24"/>
        <v>117356.00533740246</v>
      </c>
      <c r="K118" s="61">
        <f t="shared" si="20"/>
        <v>3279.780279198571</v>
      </c>
      <c r="L118" s="61">
        <f t="shared" si="21"/>
        <v>586.78002668701231</v>
      </c>
      <c r="M118" s="74">
        <f t="shared" si="22"/>
        <v>3866.5603058855831</v>
      </c>
      <c r="N118" s="61">
        <f t="shared" si="23"/>
        <v>114076.22505820388</v>
      </c>
      <c r="O118" s="7"/>
      <c r="P118" s="7"/>
      <c r="Q118" s="7"/>
      <c r="R118" s="8"/>
    </row>
    <row r="119" spans="9:18" ht="14.4" thickBot="1" x14ac:dyDescent="0.3">
      <c r="I119" s="70">
        <v>29</v>
      </c>
      <c r="J119" s="61">
        <f t="shared" si="24"/>
        <v>114076.22505820388</v>
      </c>
      <c r="K119" s="61">
        <f t="shared" si="20"/>
        <v>3296.1791805945636</v>
      </c>
      <c r="L119" s="61">
        <f t="shared" si="21"/>
        <v>570.38112529101943</v>
      </c>
      <c r="M119" s="74">
        <f t="shared" si="22"/>
        <v>3866.5603058855831</v>
      </c>
      <c r="N119" s="61">
        <f t="shared" si="23"/>
        <v>110780.04587760931</v>
      </c>
      <c r="O119" s="7"/>
      <c r="P119" s="7"/>
      <c r="Q119" s="7"/>
      <c r="R119" s="8"/>
    </row>
    <row r="120" spans="9:18" ht="14.4" thickBot="1" x14ac:dyDescent="0.3">
      <c r="I120" s="70">
        <v>30</v>
      </c>
      <c r="J120" s="61">
        <f t="shared" si="24"/>
        <v>110780.04587760931</v>
      </c>
      <c r="K120" s="61">
        <f t="shared" si="20"/>
        <v>3312.6600764975365</v>
      </c>
      <c r="L120" s="61">
        <f t="shared" si="21"/>
        <v>553.90022938804657</v>
      </c>
      <c r="M120" s="74">
        <f t="shared" si="22"/>
        <v>3866.5603058855831</v>
      </c>
      <c r="N120" s="61">
        <f t="shared" si="23"/>
        <v>107467.38580111178</v>
      </c>
      <c r="O120" s="7"/>
      <c r="P120" s="7"/>
      <c r="Q120" s="7"/>
      <c r="R120" s="8"/>
    </row>
    <row r="121" spans="9:18" ht="14.4" thickBot="1" x14ac:dyDescent="0.3">
      <c r="I121" s="70">
        <v>31</v>
      </c>
      <c r="J121" s="61">
        <f t="shared" si="24"/>
        <v>107467.38580111178</v>
      </c>
      <c r="K121" s="61">
        <f t="shared" si="20"/>
        <v>3329.2233768800243</v>
      </c>
      <c r="L121" s="61">
        <f t="shared" si="21"/>
        <v>537.33692900555889</v>
      </c>
      <c r="M121" s="74">
        <f t="shared" si="22"/>
        <v>3866.5603058855831</v>
      </c>
      <c r="N121" s="61">
        <f t="shared" si="23"/>
        <v>104138.16242423176</v>
      </c>
      <c r="O121" s="7"/>
      <c r="P121" s="7"/>
      <c r="Q121" s="7"/>
      <c r="R121" s="8"/>
    </row>
    <row r="122" spans="9:18" ht="14.4" thickBot="1" x14ac:dyDescent="0.3">
      <c r="I122" s="70">
        <v>32</v>
      </c>
      <c r="J122" s="61">
        <f t="shared" si="24"/>
        <v>104138.16242423176</v>
      </c>
      <c r="K122" s="61">
        <f t="shared" si="20"/>
        <v>3345.8694937644241</v>
      </c>
      <c r="L122" s="61">
        <f t="shared" si="21"/>
        <v>520.69081212115884</v>
      </c>
      <c r="M122" s="74">
        <f t="shared" si="22"/>
        <v>3866.5603058855831</v>
      </c>
      <c r="N122" s="61">
        <f t="shared" si="23"/>
        <v>100792.29293046735</v>
      </c>
      <c r="O122" s="7"/>
      <c r="P122" s="7"/>
      <c r="Q122" s="7"/>
      <c r="R122" s="8"/>
    </row>
    <row r="123" spans="9:18" ht="14.4" thickBot="1" x14ac:dyDescent="0.3">
      <c r="I123" s="70">
        <v>33</v>
      </c>
      <c r="J123" s="61">
        <f t="shared" si="24"/>
        <v>100792.29293046735</v>
      </c>
      <c r="K123" s="61">
        <f t="shared" si="20"/>
        <v>3362.5988412332463</v>
      </c>
      <c r="L123" s="61">
        <f t="shared" si="21"/>
        <v>503.96146465233676</v>
      </c>
      <c r="M123" s="74">
        <f t="shared" si="22"/>
        <v>3866.5603058855831</v>
      </c>
      <c r="N123" s="61">
        <f t="shared" si="23"/>
        <v>97429.694089234094</v>
      </c>
      <c r="O123" s="7"/>
      <c r="P123" s="7"/>
      <c r="Q123" s="7"/>
      <c r="R123" s="8"/>
    </row>
    <row r="124" spans="9:18" ht="14.4" thickBot="1" x14ac:dyDescent="0.3">
      <c r="I124" s="70">
        <v>34</v>
      </c>
      <c r="J124" s="61">
        <f t="shared" si="24"/>
        <v>97429.694089234094</v>
      </c>
      <c r="K124" s="61">
        <f t="shared" si="20"/>
        <v>3379.4118354394127</v>
      </c>
      <c r="L124" s="61">
        <f t="shared" si="21"/>
        <v>487.14847044617045</v>
      </c>
      <c r="M124" s="74">
        <f t="shared" si="22"/>
        <v>3866.5603058855831</v>
      </c>
      <c r="N124" s="61">
        <f t="shared" si="23"/>
        <v>94050.282253794678</v>
      </c>
      <c r="O124" s="7"/>
      <c r="P124" s="7"/>
      <c r="Q124" s="7"/>
      <c r="R124" s="8"/>
    </row>
    <row r="125" spans="9:18" ht="14.4" thickBot="1" x14ac:dyDescent="0.3">
      <c r="I125" s="70">
        <v>35</v>
      </c>
      <c r="J125" s="61">
        <f t="shared" si="24"/>
        <v>94050.282253794678</v>
      </c>
      <c r="K125" s="61">
        <f t="shared" si="20"/>
        <v>3396.3088946166099</v>
      </c>
      <c r="L125" s="61">
        <f t="shared" si="21"/>
        <v>470.25141126897341</v>
      </c>
      <c r="M125" s="74">
        <f t="shared" si="22"/>
        <v>3866.5603058855831</v>
      </c>
      <c r="N125" s="61">
        <f t="shared" si="23"/>
        <v>90653.973359178068</v>
      </c>
      <c r="O125" s="7"/>
      <c r="P125" s="7"/>
      <c r="Q125" s="7"/>
      <c r="R125" s="8"/>
    </row>
    <row r="126" spans="9:18" ht="14.4" thickBot="1" x14ac:dyDescent="0.3">
      <c r="I126" s="70">
        <v>36</v>
      </c>
      <c r="J126" s="61">
        <f t="shared" si="24"/>
        <v>90653.973359178068</v>
      </c>
      <c r="K126" s="61">
        <f t="shared" si="20"/>
        <v>3413.2904390896929</v>
      </c>
      <c r="L126" s="61">
        <f t="shared" si="21"/>
        <v>453.26986679589032</v>
      </c>
      <c r="M126" s="74">
        <f t="shared" si="22"/>
        <v>3866.5603058855831</v>
      </c>
      <c r="N126" s="61">
        <f t="shared" si="23"/>
        <v>87240.68292008838</v>
      </c>
      <c r="O126" s="7"/>
      <c r="P126" s="7"/>
      <c r="Q126" s="7"/>
      <c r="R126" s="8"/>
    </row>
    <row r="127" spans="9:18" ht="14.4" thickBot="1" x14ac:dyDescent="0.3">
      <c r="I127" s="70">
        <v>37</v>
      </c>
      <c r="J127" s="61">
        <f t="shared" si="24"/>
        <v>87240.68292008838</v>
      </c>
      <c r="K127" s="61">
        <f t="shared" si="20"/>
        <v>3430.356891285141</v>
      </c>
      <c r="L127" s="61">
        <f t="shared" si="21"/>
        <v>436.20341460044193</v>
      </c>
      <c r="M127" s="74">
        <f t="shared" si="22"/>
        <v>3866.5603058855831</v>
      </c>
      <c r="N127" s="61">
        <f t="shared" si="23"/>
        <v>83810.326028803232</v>
      </c>
      <c r="O127" s="7"/>
      <c r="P127" s="7"/>
      <c r="Q127" s="7"/>
      <c r="R127" s="8"/>
    </row>
    <row r="128" spans="9:18" ht="14.4" thickBot="1" x14ac:dyDescent="0.3">
      <c r="I128" s="70">
        <v>38</v>
      </c>
      <c r="J128" s="61">
        <f t="shared" si="24"/>
        <v>83810.326028803232</v>
      </c>
      <c r="K128" s="61">
        <f t="shared" si="20"/>
        <v>3447.508675741567</v>
      </c>
      <c r="L128" s="61">
        <f t="shared" si="21"/>
        <v>419.05163014401614</v>
      </c>
      <c r="M128" s="74">
        <f t="shared" si="22"/>
        <v>3866.5603058855831</v>
      </c>
      <c r="N128" s="61">
        <f t="shared" si="23"/>
        <v>80362.817353061662</v>
      </c>
      <c r="O128" s="7"/>
      <c r="P128" s="7"/>
      <c r="Q128" s="7"/>
      <c r="R128" s="8"/>
    </row>
    <row r="129" spans="9:18" ht="14.4" thickBot="1" x14ac:dyDescent="0.3">
      <c r="I129" s="70">
        <v>39</v>
      </c>
      <c r="J129" s="61">
        <f t="shared" si="24"/>
        <v>80362.817353061662</v>
      </c>
      <c r="K129" s="61">
        <f t="shared" si="20"/>
        <v>3464.7462191202749</v>
      </c>
      <c r="L129" s="61">
        <f t="shared" si="21"/>
        <v>401.81408676530833</v>
      </c>
      <c r="M129" s="74">
        <f t="shared" si="22"/>
        <v>3866.5603058855831</v>
      </c>
      <c r="N129" s="61">
        <f t="shared" si="23"/>
        <v>76898.071133941383</v>
      </c>
      <c r="O129" s="7"/>
      <c r="P129" s="7"/>
      <c r="Q129" s="7"/>
      <c r="R129" s="8"/>
    </row>
    <row r="130" spans="9:18" ht="14.4" thickBot="1" x14ac:dyDescent="0.3">
      <c r="I130" s="70">
        <v>40</v>
      </c>
      <c r="J130" s="61">
        <f t="shared" si="24"/>
        <v>76898.071133941383</v>
      </c>
      <c r="K130" s="61">
        <f t="shared" si="20"/>
        <v>3482.0699502158764</v>
      </c>
      <c r="L130" s="61">
        <f t="shared" si="21"/>
        <v>384.4903556697069</v>
      </c>
      <c r="M130" s="74">
        <f t="shared" si="22"/>
        <v>3866.5603058855831</v>
      </c>
      <c r="N130" s="61">
        <f t="shared" si="23"/>
        <v>73416.001183725501</v>
      </c>
      <c r="O130" s="7"/>
      <c r="P130" s="7"/>
      <c r="Q130" s="7"/>
      <c r="R130" s="8"/>
    </row>
    <row r="131" spans="9:18" ht="14.4" thickBot="1" x14ac:dyDescent="0.3">
      <c r="I131" s="70">
        <v>41</v>
      </c>
      <c r="J131" s="61">
        <f t="shared" si="24"/>
        <v>73416.001183725501</v>
      </c>
      <c r="K131" s="61">
        <f t="shared" si="20"/>
        <v>3499.4802999669555</v>
      </c>
      <c r="L131" s="61">
        <f t="shared" si="21"/>
        <v>367.08000591862753</v>
      </c>
      <c r="M131" s="74">
        <f t="shared" si="22"/>
        <v>3866.5603058855831</v>
      </c>
      <c r="N131" s="61">
        <f t="shared" si="23"/>
        <v>69916.520883758552</v>
      </c>
      <c r="O131" s="7"/>
      <c r="P131" s="7"/>
      <c r="Q131" s="7"/>
      <c r="R131" s="8"/>
    </row>
    <row r="132" spans="9:18" ht="14.4" thickBot="1" x14ac:dyDescent="0.3">
      <c r="I132" s="70">
        <v>42</v>
      </c>
      <c r="J132" s="61">
        <f t="shared" si="24"/>
        <v>69916.520883758552</v>
      </c>
      <c r="K132" s="61">
        <f t="shared" si="20"/>
        <v>3516.9777014667902</v>
      </c>
      <c r="L132" s="61">
        <f t="shared" si="21"/>
        <v>349.58260441879276</v>
      </c>
      <c r="M132" s="74">
        <f t="shared" si="22"/>
        <v>3866.5603058855831</v>
      </c>
      <c r="N132" s="61">
        <f t="shared" si="23"/>
        <v>66399.54318229176</v>
      </c>
      <c r="O132" s="7"/>
      <c r="P132" s="7"/>
      <c r="Q132" s="7"/>
      <c r="R132" s="8"/>
    </row>
    <row r="133" spans="9:18" ht="14.4" thickBot="1" x14ac:dyDescent="0.3">
      <c r="I133" s="70">
        <v>43</v>
      </c>
      <c r="J133" s="61">
        <f t="shared" si="24"/>
        <v>66399.54318229176</v>
      </c>
      <c r="K133" s="61">
        <f t="shared" si="20"/>
        <v>3534.5625899741244</v>
      </c>
      <c r="L133" s="61">
        <f t="shared" si="21"/>
        <v>331.99771591145878</v>
      </c>
      <c r="M133" s="74">
        <f t="shared" si="22"/>
        <v>3866.5603058855831</v>
      </c>
      <c r="N133" s="61">
        <f t="shared" si="23"/>
        <v>62864.980592317632</v>
      </c>
      <c r="O133" s="7"/>
      <c r="P133" s="7"/>
      <c r="Q133" s="7"/>
      <c r="R133" s="8"/>
    </row>
    <row r="134" spans="9:18" ht="14.4" thickBot="1" x14ac:dyDescent="0.3">
      <c r="I134" s="70">
        <v>44</v>
      </c>
      <c r="J134" s="61">
        <f t="shared" si="24"/>
        <v>62864.980592317632</v>
      </c>
      <c r="K134" s="61">
        <f t="shared" si="20"/>
        <v>3552.235402923995</v>
      </c>
      <c r="L134" s="61">
        <f t="shared" si="21"/>
        <v>314.32490296158818</v>
      </c>
      <c r="M134" s="74">
        <f t="shared" si="22"/>
        <v>3866.5603058855831</v>
      </c>
      <c r="N134" s="61">
        <f t="shared" si="23"/>
        <v>59312.745189393638</v>
      </c>
      <c r="O134" s="7"/>
      <c r="P134" s="7"/>
      <c r="Q134" s="7"/>
      <c r="R134" s="8"/>
    </row>
    <row r="135" spans="9:18" ht="14.4" thickBot="1" x14ac:dyDescent="0.3">
      <c r="I135" s="70">
        <v>45</v>
      </c>
      <c r="J135" s="61">
        <f t="shared" si="24"/>
        <v>59312.745189393638</v>
      </c>
      <c r="K135" s="61">
        <f t="shared" si="20"/>
        <v>3569.996579938615</v>
      </c>
      <c r="L135" s="61">
        <f t="shared" si="21"/>
        <v>296.56372594696819</v>
      </c>
      <c r="M135" s="74">
        <f t="shared" si="22"/>
        <v>3866.5603058855831</v>
      </c>
      <c r="N135" s="61">
        <f t="shared" si="23"/>
        <v>55742.748609455026</v>
      </c>
      <c r="O135" s="7"/>
      <c r="P135" s="7"/>
      <c r="Q135" s="7"/>
      <c r="R135" s="8"/>
    </row>
    <row r="136" spans="9:18" ht="14.4" thickBot="1" x14ac:dyDescent="0.3">
      <c r="I136" s="70">
        <v>46</v>
      </c>
      <c r="J136" s="61">
        <f t="shared" si="24"/>
        <v>55742.748609455026</v>
      </c>
      <c r="K136" s="61">
        <f t="shared" si="20"/>
        <v>3587.8465628383078</v>
      </c>
      <c r="L136" s="61">
        <f t="shared" si="21"/>
        <v>278.71374304727516</v>
      </c>
      <c r="M136" s="74">
        <f t="shared" si="22"/>
        <v>3866.5603058855831</v>
      </c>
      <c r="N136" s="61">
        <f t="shared" si="23"/>
        <v>52154.90204661672</v>
      </c>
      <c r="O136" s="7"/>
      <c r="P136" s="7"/>
      <c r="Q136" s="7"/>
      <c r="R136" s="8"/>
    </row>
    <row r="137" spans="9:18" ht="14.4" thickBot="1" x14ac:dyDescent="0.3">
      <c r="I137" s="70">
        <v>47</v>
      </c>
      <c r="J137" s="61">
        <f t="shared" si="24"/>
        <v>52154.90204661672</v>
      </c>
      <c r="K137" s="61">
        <f t="shared" si="20"/>
        <v>3605.7857956524995</v>
      </c>
      <c r="L137" s="61">
        <f t="shared" si="21"/>
        <v>260.77451023308362</v>
      </c>
      <c r="M137" s="74">
        <f t="shared" si="22"/>
        <v>3866.5603058855831</v>
      </c>
      <c r="N137" s="61">
        <f t="shared" si="23"/>
        <v>48549.116250964224</v>
      </c>
      <c r="O137" s="7"/>
      <c r="P137" s="7"/>
      <c r="Q137" s="7"/>
      <c r="R137" s="8"/>
    </row>
    <row r="138" spans="9:18" ht="14.4" thickBot="1" x14ac:dyDescent="0.3">
      <c r="I138" s="70">
        <v>48</v>
      </c>
      <c r="J138" s="61">
        <f t="shared" si="24"/>
        <v>48549.116250964224</v>
      </c>
      <c r="K138" s="61">
        <f t="shared" si="20"/>
        <v>3623.8147246307622</v>
      </c>
      <c r="L138" s="61">
        <f t="shared" si="21"/>
        <v>242.74558125482113</v>
      </c>
      <c r="M138" s="74">
        <f t="shared" si="22"/>
        <v>3866.5603058855831</v>
      </c>
      <c r="N138" s="61">
        <f t="shared" si="23"/>
        <v>44925.30152633346</v>
      </c>
      <c r="O138" s="7"/>
      <c r="P138" s="7"/>
      <c r="Q138" s="7"/>
      <c r="R138" s="8"/>
    </row>
    <row r="139" spans="9:18" ht="14.4" thickBot="1" x14ac:dyDescent="0.3">
      <c r="I139" s="70">
        <v>49</v>
      </c>
      <c r="J139" s="61">
        <f t="shared" si="24"/>
        <v>44925.30152633346</v>
      </c>
      <c r="K139" s="61">
        <f t="shared" si="20"/>
        <v>3641.9337982539159</v>
      </c>
      <c r="L139" s="61">
        <f t="shared" si="21"/>
        <v>224.62650763166729</v>
      </c>
      <c r="M139" s="74">
        <f t="shared" si="22"/>
        <v>3866.5603058855831</v>
      </c>
      <c r="N139" s="61">
        <f t="shared" si="23"/>
        <v>41283.367728079545</v>
      </c>
      <c r="O139" s="7"/>
      <c r="P139" s="7"/>
      <c r="Q139" s="7"/>
      <c r="R139" s="8"/>
    </row>
    <row r="140" spans="9:18" ht="14.4" thickBot="1" x14ac:dyDescent="0.3">
      <c r="I140" s="70">
        <v>50</v>
      </c>
      <c r="J140" s="61">
        <f t="shared" si="24"/>
        <v>41283.367728079545</v>
      </c>
      <c r="K140" s="61">
        <f t="shared" si="20"/>
        <v>3660.1434672451855</v>
      </c>
      <c r="L140" s="61">
        <f t="shared" si="21"/>
        <v>206.41683864039774</v>
      </c>
      <c r="M140" s="74">
        <f t="shared" si="22"/>
        <v>3866.5603058855831</v>
      </c>
      <c r="N140" s="61">
        <f t="shared" si="23"/>
        <v>37623.224260834359</v>
      </c>
      <c r="O140" s="7"/>
      <c r="P140" s="7"/>
      <c r="Q140" s="7"/>
      <c r="R140" s="8"/>
    </row>
    <row r="141" spans="9:18" ht="14.4" thickBot="1" x14ac:dyDescent="0.3">
      <c r="I141" s="70">
        <v>51</v>
      </c>
      <c r="J141" s="61">
        <f t="shared" si="24"/>
        <v>37623.224260834359</v>
      </c>
      <c r="K141" s="61">
        <f t="shared" si="20"/>
        <v>3678.4441845814113</v>
      </c>
      <c r="L141" s="61">
        <f t="shared" si="21"/>
        <v>188.1161213041718</v>
      </c>
      <c r="M141" s="74">
        <f t="shared" si="22"/>
        <v>3866.5603058855831</v>
      </c>
      <c r="N141" s="61">
        <f t="shared" si="23"/>
        <v>33944.780076252944</v>
      </c>
      <c r="O141" s="7"/>
      <c r="P141" s="7"/>
      <c r="Q141" s="7"/>
      <c r="R141" s="8"/>
    </row>
    <row r="142" spans="9:18" ht="14.4" thickBot="1" x14ac:dyDescent="0.3">
      <c r="I142" s="70">
        <v>52</v>
      </c>
      <c r="J142" s="61">
        <f t="shared" si="24"/>
        <v>33944.780076252944</v>
      </c>
      <c r="K142" s="61">
        <f t="shared" si="20"/>
        <v>3696.8364055043185</v>
      </c>
      <c r="L142" s="61">
        <f t="shared" si="21"/>
        <v>169.72390038126471</v>
      </c>
      <c r="M142" s="74">
        <f t="shared" si="22"/>
        <v>3866.5603058855831</v>
      </c>
      <c r="N142" s="61">
        <f t="shared" si="23"/>
        <v>30247.943670748624</v>
      </c>
      <c r="O142" s="7"/>
      <c r="P142" s="7"/>
      <c r="Q142" s="7"/>
      <c r="R142" s="8"/>
    </row>
    <row r="143" spans="9:18" ht="14.4" thickBot="1" x14ac:dyDescent="0.3">
      <c r="I143" s="70">
        <v>53</v>
      </c>
      <c r="J143" s="61">
        <f t="shared" si="24"/>
        <v>30247.943670748624</v>
      </c>
      <c r="K143" s="61">
        <f t="shared" si="20"/>
        <v>3715.3205875318399</v>
      </c>
      <c r="L143" s="61">
        <f t="shared" si="21"/>
        <v>151.23971835374311</v>
      </c>
      <c r="M143" s="74">
        <f t="shared" si="22"/>
        <v>3866.5603058855831</v>
      </c>
      <c r="N143" s="61">
        <f t="shared" si="23"/>
        <v>26532.623083216786</v>
      </c>
      <c r="O143" s="7"/>
      <c r="P143" s="7"/>
      <c r="Q143" s="7"/>
      <c r="R143" s="8"/>
    </row>
    <row r="144" spans="9:18" ht="14.4" thickBot="1" x14ac:dyDescent="0.3">
      <c r="I144" s="70">
        <v>54</v>
      </c>
      <c r="J144" s="61">
        <f t="shared" si="24"/>
        <v>26532.623083216786</v>
      </c>
      <c r="K144" s="61">
        <f t="shared" si="20"/>
        <v>3733.897190469499</v>
      </c>
      <c r="L144" s="61">
        <f t="shared" si="21"/>
        <v>132.66311541608394</v>
      </c>
      <c r="M144" s="74">
        <f t="shared" si="22"/>
        <v>3866.5603058855831</v>
      </c>
      <c r="N144" s="61">
        <f t="shared" si="23"/>
        <v>22798.725892747287</v>
      </c>
      <c r="O144" s="7"/>
      <c r="P144" s="7"/>
      <c r="Q144" s="7"/>
      <c r="R144" s="8"/>
    </row>
    <row r="145" spans="5:24" ht="14.4" thickBot="1" x14ac:dyDescent="0.3">
      <c r="I145" s="70">
        <v>55</v>
      </c>
      <c r="J145" s="61">
        <f t="shared" si="24"/>
        <v>22798.725892747287</v>
      </c>
      <c r="K145" s="61">
        <f t="shared" si="20"/>
        <v>3752.5666764218468</v>
      </c>
      <c r="L145" s="61">
        <f t="shared" si="21"/>
        <v>113.99362946373644</v>
      </c>
      <c r="M145" s="74">
        <f t="shared" si="22"/>
        <v>3866.5603058855831</v>
      </c>
      <c r="N145" s="61">
        <f t="shared" si="23"/>
        <v>19046.159216325439</v>
      </c>
      <c r="O145" s="7"/>
      <c r="P145" s="7"/>
      <c r="Q145" s="7"/>
      <c r="R145" s="8"/>
    </row>
    <row r="146" spans="5:24" ht="14.4" thickBot="1" x14ac:dyDescent="0.3">
      <c r="I146" s="70">
        <v>56</v>
      </c>
      <c r="J146" s="61">
        <f t="shared" si="24"/>
        <v>19046.159216325439</v>
      </c>
      <c r="K146" s="61">
        <f t="shared" si="20"/>
        <v>3771.3295098039562</v>
      </c>
      <c r="L146" s="61">
        <f t="shared" si="21"/>
        <v>95.23079608162719</v>
      </c>
      <c r="M146" s="74">
        <f t="shared" si="22"/>
        <v>3866.5603058855831</v>
      </c>
      <c r="N146" s="61">
        <f t="shared" si="23"/>
        <v>15274.829706521483</v>
      </c>
      <c r="O146" s="7"/>
      <c r="P146" s="7"/>
      <c r="Q146" s="7"/>
      <c r="R146" s="8"/>
    </row>
    <row r="147" spans="5:24" ht="14.4" thickBot="1" x14ac:dyDescent="0.3">
      <c r="I147" s="70">
        <v>57</v>
      </c>
      <c r="J147" s="61">
        <f t="shared" si="24"/>
        <v>15274.829706521483</v>
      </c>
      <c r="K147" s="61">
        <f t="shared" si="20"/>
        <v>3790.1861573529759</v>
      </c>
      <c r="L147" s="61">
        <f t="shared" si="21"/>
        <v>76.374148532607421</v>
      </c>
      <c r="M147" s="74">
        <f t="shared" si="22"/>
        <v>3866.5603058855831</v>
      </c>
      <c r="N147" s="61">
        <f t="shared" si="23"/>
        <v>11484.643549168508</v>
      </c>
      <c r="O147" s="7"/>
      <c r="P147" s="7"/>
      <c r="Q147" s="7"/>
      <c r="R147" s="8"/>
    </row>
    <row r="148" spans="5:24" ht="14.4" thickBot="1" x14ac:dyDescent="0.3">
      <c r="I148" s="70">
        <v>58</v>
      </c>
      <c r="J148" s="61">
        <f t="shared" si="24"/>
        <v>11484.643549168508</v>
      </c>
      <c r="K148" s="61">
        <f t="shared" si="20"/>
        <v>3809.1370881397406</v>
      </c>
      <c r="L148" s="61">
        <f t="shared" si="21"/>
        <v>57.423217745842543</v>
      </c>
      <c r="M148" s="74">
        <f t="shared" si="22"/>
        <v>3866.5603058855831</v>
      </c>
      <c r="N148" s="61">
        <f t="shared" si="23"/>
        <v>7675.5064610287673</v>
      </c>
      <c r="O148" s="7"/>
      <c r="P148" s="7"/>
      <c r="Q148" s="7"/>
      <c r="R148" s="8"/>
    </row>
    <row r="149" spans="5:24" ht="14.4" thickBot="1" x14ac:dyDescent="0.3">
      <c r="I149" s="70">
        <v>59</v>
      </c>
      <c r="J149" s="61">
        <f t="shared" si="24"/>
        <v>7675.5064610287673</v>
      </c>
      <c r="K149" s="61">
        <f t="shared" si="20"/>
        <v>3828.1827735804395</v>
      </c>
      <c r="L149" s="61">
        <f t="shared" si="21"/>
        <v>38.377532305143838</v>
      </c>
      <c r="M149" s="74">
        <f t="shared" si="22"/>
        <v>3866.5603058855831</v>
      </c>
      <c r="N149" s="61">
        <f t="shared" si="23"/>
        <v>3847.3236874483277</v>
      </c>
      <c r="O149" s="7"/>
      <c r="P149" s="7"/>
      <c r="Q149" s="7"/>
      <c r="R149" s="8"/>
    </row>
    <row r="150" spans="5:24" ht="14.4" thickBot="1" x14ac:dyDescent="0.3">
      <c r="I150" s="70">
        <v>60</v>
      </c>
      <c r="J150" s="61">
        <f t="shared" si="24"/>
        <v>3847.3236874483277</v>
      </c>
      <c r="K150" s="61">
        <f t="shared" si="20"/>
        <v>3847.3236874483414</v>
      </c>
      <c r="L150" s="61">
        <f t="shared" si="21"/>
        <v>19.236618437241638</v>
      </c>
      <c r="M150" s="74">
        <f t="shared" si="22"/>
        <v>3866.5603058855831</v>
      </c>
      <c r="N150" s="80">
        <f t="shared" si="23"/>
        <v>-1.3642420526593924E-11</v>
      </c>
      <c r="O150" s="7"/>
      <c r="P150" s="7"/>
      <c r="Q150" s="7"/>
      <c r="R150" s="8"/>
    </row>
    <row r="151" spans="5:24" x14ac:dyDescent="0.25">
      <c r="I151" s="12"/>
      <c r="J151" s="59"/>
      <c r="K151" s="59"/>
      <c r="L151" s="59"/>
      <c r="M151" s="59"/>
      <c r="N151" s="59"/>
      <c r="O151" s="7"/>
      <c r="P151" s="7"/>
      <c r="Q151" s="7"/>
      <c r="R151" s="8"/>
    </row>
    <row r="152" spans="5:24" x14ac:dyDescent="0.25">
      <c r="I152" s="12"/>
      <c r="J152" s="59"/>
      <c r="K152" s="59"/>
      <c r="L152" s="59"/>
      <c r="M152" s="59"/>
      <c r="N152" s="59"/>
      <c r="O152" s="7"/>
      <c r="P152" s="7"/>
      <c r="Q152" s="7"/>
      <c r="R152" s="8"/>
    </row>
    <row r="153" spans="5:24" x14ac:dyDescent="0.25">
      <c r="I153" s="12"/>
      <c r="J153" s="59"/>
      <c r="K153" s="59"/>
      <c r="L153" s="59"/>
      <c r="M153" s="59"/>
      <c r="N153" s="59"/>
      <c r="O153" s="7"/>
      <c r="P153" s="7"/>
      <c r="Q153" s="7"/>
      <c r="R153" s="8"/>
    </row>
    <row r="154" spans="5:24" ht="14.4" thickBot="1" x14ac:dyDescent="0.3">
      <c r="I154" s="6"/>
      <c r="J154" s="7"/>
      <c r="K154" s="7"/>
      <c r="L154" s="7"/>
      <c r="M154" s="7"/>
      <c r="N154" s="7"/>
      <c r="O154" s="7"/>
      <c r="P154" s="7"/>
      <c r="Q154" s="7"/>
      <c r="R154" s="8"/>
    </row>
    <row r="155" spans="5:24" ht="22.8" x14ac:dyDescent="0.4">
      <c r="E155" s="75" t="s">
        <v>33</v>
      </c>
      <c r="I155" s="6"/>
      <c r="J155" s="7"/>
      <c r="K155" s="7"/>
      <c r="L155" s="7"/>
      <c r="M155" s="7"/>
      <c r="N155" s="7"/>
      <c r="O155" s="7"/>
      <c r="P155" s="7"/>
      <c r="Q155" s="7"/>
      <c r="R155" s="8"/>
      <c r="S155" s="24" t="s">
        <v>17</v>
      </c>
      <c r="T155" s="25"/>
      <c r="U155" s="25"/>
      <c r="V155" s="25"/>
      <c r="W155" s="25"/>
      <c r="X155" s="26"/>
    </row>
    <row r="156" spans="5:24" x14ac:dyDescent="0.25">
      <c r="I156" s="6"/>
      <c r="J156" s="7"/>
      <c r="K156" s="7"/>
      <c r="L156" s="7"/>
      <c r="M156" s="7"/>
      <c r="N156" s="7"/>
      <c r="O156" s="7"/>
      <c r="P156" s="7"/>
      <c r="Q156" s="7"/>
      <c r="R156" s="8"/>
      <c r="S156" s="6"/>
      <c r="T156" s="7"/>
      <c r="U156" s="7"/>
      <c r="V156" s="7"/>
      <c r="W156" s="7"/>
      <c r="X156" s="8"/>
    </row>
    <row r="157" spans="5:24" x14ac:dyDescent="0.25">
      <c r="I157" s="6"/>
      <c r="J157" s="7"/>
      <c r="K157" s="7"/>
      <c r="L157" s="7"/>
      <c r="M157" s="7"/>
      <c r="N157" s="7"/>
      <c r="O157" s="7"/>
      <c r="P157" s="7"/>
      <c r="Q157" s="7"/>
      <c r="R157" s="8"/>
      <c r="S157" s="6"/>
      <c r="T157" s="7"/>
      <c r="U157" s="7"/>
      <c r="V157" s="7"/>
      <c r="W157" s="7"/>
      <c r="X157" s="8"/>
    </row>
    <row r="158" spans="5:24" x14ac:dyDescent="0.25">
      <c r="I158" s="6"/>
      <c r="J158" s="7"/>
      <c r="K158" s="7"/>
      <c r="L158" s="7"/>
      <c r="M158" s="7"/>
      <c r="N158" s="7"/>
      <c r="O158" s="7"/>
      <c r="P158" s="7"/>
      <c r="Q158" s="7"/>
      <c r="R158" s="8"/>
      <c r="S158" s="6"/>
      <c r="T158" s="7"/>
      <c r="U158" s="7"/>
      <c r="V158" s="7"/>
      <c r="W158" s="7"/>
      <c r="X158" s="8"/>
    </row>
    <row r="159" spans="5:24" x14ac:dyDescent="0.25">
      <c r="I159" s="6"/>
      <c r="J159" s="7"/>
      <c r="K159" s="7"/>
      <c r="L159" s="7"/>
      <c r="M159" s="7"/>
      <c r="N159" s="7"/>
      <c r="O159" s="7"/>
      <c r="P159" s="7"/>
      <c r="Q159" s="7"/>
      <c r="R159" s="8"/>
      <c r="S159" s="6"/>
      <c r="T159" s="7"/>
      <c r="U159" s="7"/>
      <c r="V159" s="7"/>
      <c r="W159" s="7"/>
      <c r="X159" s="8"/>
    </row>
    <row r="160" spans="5:24" x14ac:dyDescent="0.25">
      <c r="I160" s="9" t="s">
        <v>0</v>
      </c>
      <c r="J160" s="7"/>
      <c r="K160" s="7"/>
      <c r="L160" s="7"/>
      <c r="M160" s="7"/>
      <c r="N160" s="7"/>
      <c r="O160" s="7"/>
      <c r="P160" s="7"/>
      <c r="Q160" s="7"/>
      <c r="R160" s="8"/>
      <c r="S160" s="6"/>
      <c r="T160" s="7"/>
      <c r="U160" s="7"/>
      <c r="V160" s="7"/>
      <c r="W160" s="7"/>
      <c r="X160" s="8"/>
    </row>
    <row r="161" spans="9:24" x14ac:dyDescent="0.25">
      <c r="I161" s="63" t="s">
        <v>1</v>
      </c>
      <c r="J161" s="64">
        <v>50000</v>
      </c>
      <c r="K161" s="65" t="s">
        <v>2</v>
      </c>
      <c r="L161" s="7"/>
      <c r="M161" s="7"/>
      <c r="N161" s="10"/>
      <c r="O161" s="7"/>
      <c r="P161" s="7"/>
      <c r="Q161" s="7"/>
      <c r="R161" s="8"/>
      <c r="S161" s="6"/>
      <c r="T161" s="7"/>
      <c r="U161" s="7"/>
      <c r="V161" s="7"/>
      <c r="W161" s="7"/>
      <c r="X161" s="8"/>
    </row>
    <row r="162" spans="9:24" x14ac:dyDescent="0.25">
      <c r="I162" s="63" t="s">
        <v>37</v>
      </c>
      <c r="J162" s="65">
        <v>10</v>
      </c>
      <c r="K162" s="65" t="s">
        <v>4</v>
      </c>
      <c r="L162" s="7"/>
      <c r="M162" s="7"/>
      <c r="N162" s="7"/>
      <c r="O162" s="7"/>
      <c r="P162" s="7"/>
      <c r="Q162" s="7"/>
      <c r="R162" s="8"/>
      <c r="S162" s="9" t="s">
        <v>0</v>
      </c>
      <c r="T162" s="7"/>
      <c r="U162" s="7"/>
      <c r="V162" s="7"/>
      <c r="W162" s="7"/>
      <c r="X162" s="8"/>
    </row>
    <row r="163" spans="9:24" x14ac:dyDescent="0.25">
      <c r="I163" s="63" t="s">
        <v>5</v>
      </c>
      <c r="J163" s="66">
        <v>0.05</v>
      </c>
      <c r="K163" s="65" t="s">
        <v>6</v>
      </c>
      <c r="L163" s="7"/>
      <c r="M163" s="7"/>
      <c r="N163" s="11"/>
      <c r="O163" s="7"/>
      <c r="P163" s="7"/>
      <c r="Q163" s="7"/>
      <c r="R163" s="8"/>
      <c r="S163" s="6" t="s">
        <v>1</v>
      </c>
      <c r="T163" s="10">
        <v>100000</v>
      </c>
      <c r="U163" s="7" t="s">
        <v>2</v>
      </c>
      <c r="V163" s="7"/>
      <c r="W163" s="7"/>
      <c r="X163" s="8"/>
    </row>
    <row r="164" spans="9:24" ht="14.4" thickBot="1" x14ac:dyDescent="0.3">
      <c r="I164" s="6"/>
      <c r="J164" s="65">
        <f>J161/J162</f>
        <v>5000</v>
      </c>
      <c r="K164" s="67" t="s">
        <v>38</v>
      </c>
      <c r="L164" s="7"/>
      <c r="M164" s="7"/>
      <c r="N164" s="7"/>
      <c r="O164" s="7"/>
      <c r="P164" s="7"/>
      <c r="Q164" s="7"/>
      <c r="R164" s="8"/>
      <c r="S164" s="6" t="s">
        <v>12</v>
      </c>
      <c r="T164" s="7">
        <v>5</v>
      </c>
      <c r="U164" s="7" t="s">
        <v>4</v>
      </c>
      <c r="V164" s="7"/>
      <c r="W164" s="7"/>
      <c r="X164" s="8"/>
    </row>
    <row r="165" spans="9:24" ht="14.4" thickBot="1" x14ac:dyDescent="0.3">
      <c r="I165" s="76" t="s">
        <v>7</v>
      </c>
      <c r="J165" s="76" t="s">
        <v>16</v>
      </c>
      <c r="K165" s="76" t="s">
        <v>8</v>
      </c>
      <c r="L165" s="76" t="s">
        <v>9</v>
      </c>
      <c r="M165" s="76" t="s">
        <v>10</v>
      </c>
      <c r="N165" s="83" t="s">
        <v>11</v>
      </c>
      <c r="O165" s="7"/>
      <c r="P165" s="7"/>
      <c r="Q165" s="7"/>
      <c r="R165" s="8"/>
      <c r="S165" s="6" t="s">
        <v>5</v>
      </c>
      <c r="T165" s="11">
        <v>0.1</v>
      </c>
      <c r="U165" s="7" t="s">
        <v>6</v>
      </c>
      <c r="V165" s="7"/>
      <c r="W165" s="7"/>
      <c r="X165" s="8"/>
    </row>
    <row r="166" spans="9:24" ht="14.4" thickBot="1" x14ac:dyDescent="0.3">
      <c r="I166" s="60">
        <v>1</v>
      </c>
      <c r="J166" s="61">
        <f>J161</f>
        <v>50000</v>
      </c>
      <c r="K166" s="61">
        <f>$J$164</f>
        <v>5000</v>
      </c>
      <c r="L166" s="61">
        <f>$J$163*J166</f>
        <v>2500</v>
      </c>
      <c r="M166" s="61">
        <f>K166+L166</f>
        <v>7500</v>
      </c>
      <c r="N166" s="61">
        <f>J166-K166</f>
        <v>45000</v>
      </c>
      <c r="O166" s="7"/>
      <c r="P166" s="7"/>
      <c r="Q166" s="7"/>
      <c r="R166" s="8"/>
      <c r="S166" s="6"/>
      <c r="T166" s="7"/>
      <c r="U166" s="7"/>
      <c r="V166" s="7"/>
      <c r="W166" s="7"/>
      <c r="X166" s="8"/>
    </row>
    <row r="167" spans="9:24" ht="14.4" thickBot="1" x14ac:dyDescent="0.3">
      <c r="I167" s="60">
        <v>2</v>
      </c>
      <c r="J167" s="61">
        <f>N166</f>
        <v>45000</v>
      </c>
      <c r="K167" s="61">
        <f t="shared" ref="K167:K175" si="25">$J$164</f>
        <v>5000</v>
      </c>
      <c r="L167" s="61">
        <f t="shared" ref="L167:L175" si="26">$J$163*J167</f>
        <v>2250</v>
      </c>
      <c r="M167" s="61">
        <f t="shared" ref="M167:M175" si="27">K167+L167</f>
        <v>7250</v>
      </c>
      <c r="N167" s="61">
        <f t="shared" ref="N167:N175" si="28">J167-K167</f>
        <v>40000</v>
      </c>
      <c r="O167" s="13"/>
      <c r="P167" s="13"/>
      <c r="Q167" s="7"/>
      <c r="R167" s="8"/>
      <c r="S167" s="12" t="s">
        <v>7</v>
      </c>
      <c r="T167" s="27" t="s">
        <v>16</v>
      </c>
      <c r="U167" s="13" t="s">
        <v>8</v>
      </c>
      <c r="V167" s="13" t="s">
        <v>9</v>
      </c>
      <c r="W167" s="13" t="s">
        <v>10</v>
      </c>
      <c r="X167" s="28" t="s">
        <v>11</v>
      </c>
    </row>
    <row r="168" spans="9:24" ht="14.4" thickBot="1" x14ac:dyDescent="0.3">
      <c r="I168" s="60">
        <v>3</v>
      </c>
      <c r="J168" s="61">
        <f t="shared" ref="J168:J175" si="29">N167</f>
        <v>40000</v>
      </c>
      <c r="K168" s="61">
        <f t="shared" si="25"/>
        <v>5000</v>
      </c>
      <c r="L168" s="61">
        <f t="shared" si="26"/>
        <v>2000</v>
      </c>
      <c r="M168" s="61">
        <f t="shared" si="27"/>
        <v>7000</v>
      </c>
      <c r="N168" s="61">
        <f t="shared" si="28"/>
        <v>35000</v>
      </c>
      <c r="O168" s="7"/>
      <c r="P168" s="7"/>
      <c r="Q168" s="7"/>
      <c r="R168" s="8"/>
      <c r="S168" s="12">
        <v>1</v>
      </c>
      <c r="T168" s="29">
        <f>T163</f>
        <v>100000</v>
      </c>
      <c r="U168" s="29">
        <f>PPMT($T$165,S168,$T$164,$T$163,0)</f>
        <v>-16379.748079474539</v>
      </c>
      <c r="V168" s="29">
        <f>IPMT($T$165,S168,$T$164,$T$163,0)</f>
        <v>-10000</v>
      </c>
      <c r="W168" s="29">
        <f>PMT($T$165,$T$164,$T$163)</f>
        <v>-26379.748079474539</v>
      </c>
      <c r="X168" s="30">
        <f>T168+U168</f>
        <v>83620.251920525465</v>
      </c>
    </row>
    <row r="169" spans="9:24" ht="14.4" thickBot="1" x14ac:dyDescent="0.3">
      <c r="I169" s="60">
        <v>4</v>
      </c>
      <c r="J169" s="61">
        <f t="shared" si="29"/>
        <v>35000</v>
      </c>
      <c r="K169" s="61">
        <f t="shared" si="25"/>
        <v>5000</v>
      </c>
      <c r="L169" s="61">
        <f t="shared" si="26"/>
        <v>1750</v>
      </c>
      <c r="M169" s="61">
        <f t="shared" si="27"/>
        <v>6750</v>
      </c>
      <c r="N169" s="61">
        <f t="shared" si="28"/>
        <v>30000</v>
      </c>
      <c r="O169" s="7"/>
      <c r="P169" s="7"/>
      <c r="Q169" s="7"/>
      <c r="R169" s="8"/>
      <c r="S169" s="12">
        <v>2</v>
      </c>
      <c r="T169" s="29">
        <f>X168</f>
        <v>83620.251920525465</v>
      </c>
      <c r="U169" s="29">
        <f t="shared" ref="U169:U172" si="30">PPMT($T$165,S169,$T$164,$T$163,0)</f>
        <v>-18017.722887421995</v>
      </c>
      <c r="V169" s="29">
        <f t="shared" ref="V169:V172" si="31">IPMT($T$165,S169,$T$164,$T$163,0)</f>
        <v>-8362.0251920525461</v>
      </c>
      <c r="W169" s="29">
        <f t="shared" ref="W169:W172" si="32">PMT($T$165,$T$164,$T$163)</f>
        <v>-26379.748079474539</v>
      </c>
      <c r="X169" s="30">
        <f t="shared" ref="X169:X172" si="33">T169+U169</f>
        <v>65602.529033103463</v>
      </c>
    </row>
    <row r="170" spans="9:24" ht="14.4" thickBot="1" x14ac:dyDescent="0.3">
      <c r="I170" s="60">
        <v>5</v>
      </c>
      <c r="J170" s="61">
        <f t="shared" si="29"/>
        <v>30000</v>
      </c>
      <c r="K170" s="61">
        <f t="shared" si="25"/>
        <v>5000</v>
      </c>
      <c r="L170" s="61">
        <f t="shared" si="26"/>
        <v>1500</v>
      </c>
      <c r="M170" s="61">
        <f t="shared" si="27"/>
        <v>6500</v>
      </c>
      <c r="N170" s="61">
        <f t="shared" si="28"/>
        <v>25000</v>
      </c>
      <c r="O170" s="7"/>
      <c r="P170" s="7"/>
      <c r="Q170" s="7"/>
      <c r="R170" s="8"/>
      <c r="S170" s="12">
        <v>3</v>
      </c>
      <c r="T170" s="29">
        <f t="shared" ref="T170:T172" si="34">X169</f>
        <v>65602.529033103463</v>
      </c>
      <c r="U170" s="29">
        <f t="shared" si="30"/>
        <v>-19819.495176164193</v>
      </c>
      <c r="V170" s="29">
        <f t="shared" si="31"/>
        <v>-6560.2529033103465</v>
      </c>
      <c r="W170" s="29">
        <f t="shared" si="32"/>
        <v>-26379.748079474539</v>
      </c>
      <c r="X170" s="30">
        <f t="shared" si="33"/>
        <v>45783.03385693927</v>
      </c>
    </row>
    <row r="171" spans="9:24" ht="14.4" thickBot="1" x14ac:dyDescent="0.3">
      <c r="I171" s="60">
        <v>6</v>
      </c>
      <c r="J171" s="61">
        <f t="shared" si="29"/>
        <v>25000</v>
      </c>
      <c r="K171" s="61">
        <f t="shared" si="25"/>
        <v>5000</v>
      </c>
      <c r="L171" s="61">
        <f t="shared" si="26"/>
        <v>1250</v>
      </c>
      <c r="M171" s="61">
        <f t="shared" si="27"/>
        <v>6250</v>
      </c>
      <c r="N171" s="61">
        <f t="shared" si="28"/>
        <v>20000</v>
      </c>
      <c r="O171" s="7"/>
      <c r="P171" s="7"/>
      <c r="Q171" s="7"/>
      <c r="R171" s="8"/>
      <c r="S171" s="12">
        <v>4</v>
      </c>
      <c r="T171" s="29">
        <f t="shared" si="34"/>
        <v>45783.03385693927</v>
      </c>
      <c r="U171" s="29">
        <f t="shared" si="30"/>
        <v>-21801.444693780613</v>
      </c>
      <c r="V171" s="29">
        <f t="shared" si="31"/>
        <v>-4578.3033856939282</v>
      </c>
      <c r="W171" s="29">
        <f t="shared" si="32"/>
        <v>-26379.748079474539</v>
      </c>
      <c r="X171" s="30">
        <f t="shared" si="33"/>
        <v>23981.589163158656</v>
      </c>
    </row>
    <row r="172" spans="9:24" ht="14.4" thickBot="1" x14ac:dyDescent="0.3">
      <c r="I172" s="60">
        <v>7</v>
      </c>
      <c r="J172" s="61">
        <f t="shared" si="29"/>
        <v>20000</v>
      </c>
      <c r="K172" s="61">
        <f t="shared" si="25"/>
        <v>5000</v>
      </c>
      <c r="L172" s="61">
        <f t="shared" si="26"/>
        <v>1000</v>
      </c>
      <c r="M172" s="61">
        <f t="shared" si="27"/>
        <v>6000</v>
      </c>
      <c r="N172" s="61">
        <f t="shared" si="28"/>
        <v>15000</v>
      </c>
      <c r="O172" s="7"/>
      <c r="P172" s="7"/>
      <c r="Q172" s="7"/>
      <c r="R172" s="8"/>
      <c r="S172" s="12">
        <v>5</v>
      </c>
      <c r="T172" s="29">
        <f t="shared" si="34"/>
        <v>23981.589163158656</v>
      </c>
      <c r="U172" s="29">
        <f t="shared" si="30"/>
        <v>-23981.589163158671</v>
      </c>
      <c r="V172" s="29">
        <f t="shared" si="31"/>
        <v>-2398.1589163158669</v>
      </c>
      <c r="W172" s="29">
        <f t="shared" si="32"/>
        <v>-26379.748079474539</v>
      </c>
      <c r="X172" s="30">
        <f t="shared" si="33"/>
        <v>0</v>
      </c>
    </row>
    <row r="173" spans="9:24" ht="14.4" thickBot="1" x14ac:dyDescent="0.3">
      <c r="I173" s="60">
        <v>8</v>
      </c>
      <c r="J173" s="61">
        <f t="shared" si="29"/>
        <v>15000</v>
      </c>
      <c r="K173" s="61">
        <f t="shared" si="25"/>
        <v>5000</v>
      </c>
      <c r="L173" s="61">
        <f t="shared" si="26"/>
        <v>750</v>
      </c>
      <c r="M173" s="61">
        <f t="shared" si="27"/>
        <v>5750</v>
      </c>
      <c r="N173" s="61">
        <f t="shared" si="28"/>
        <v>10000</v>
      </c>
      <c r="O173" s="7"/>
      <c r="P173" s="7"/>
      <c r="Q173" s="7"/>
      <c r="R173" s="8"/>
      <c r="S173" s="21"/>
      <c r="T173" s="16"/>
      <c r="U173" s="16"/>
      <c r="V173" s="16"/>
      <c r="W173" s="16"/>
      <c r="X173" s="19"/>
    </row>
    <row r="174" spans="9:24" ht="14.4" thickBot="1" x14ac:dyDescent="0.3">
      <c r="I174" s="60">
        <v>9</v>
      </c>
      <c r="J174" s="61">
        <f t="shared" si="29"/>
        <v>10000</v>
      </c>
      <c r="K174" s="61">
        <f t="shared" si="25"/>
        <v>5000</v>
      </c>
      <c r="L174" s="61">
        <f t="shared" si="26"/>
        <v>500</v>
      </c>
      <c r="M174" s="61">
        <f t="shared" si="27"/>
        <v>5500</v>
      </c>
      <c r="N174" s="61">
        <f t="shared" si="28"/>
        <v>5000</v>
      </c>
      <c r="O174" s="7"/>
      <c r="P174" s="7"/>
      <c r="Q174" s="7"/>
      <c r="R174" s="8"/>
      <c r="S174" s="7"/>
      <c r="T174" s="7"/>
      <c r="U174" s="7"/>
      <c r="V174" s="7"/>
      <c r="W174" s="7"/>
      <c r="X174" s="7"/>
    </row>
    <row r="175" spans="9:24" ht="14.4" thickBot="1" x14ac:dyDescent="0.3">
      <c r="I175" s="60">
        <v>10</v>
      </c>
      <c r="J175" s="61">
        <f t="shared" si="29"/>
        <v>5000</v>
      </c>
      <c r="K175" s="61">
        <f t="shared" si="25"/>
        <v>5000</v>
      </c>
      <c r="L175" s="61">
        <f t="shared" si="26"/>
        <v>250</v>
      </c>
      <c r="M175" s="61">
        <f t="shared" si="27"/>
        <v>5250</v>
      </c>
      <c r="N175" s="84">
        <f t="shared" si="28"/>
        <v>0</v>
      </c>
      <c r="O175" s="7"/>
      <c r="P175" s="7"/>
      <c r="Q175" s="7"/>
      <c r="R175" s="8"/>
      <c r="S175" s="7"/>
      <c r="T175" s="7"/>
      <c r="U175" s="7"/>
      <c r="V175" s="7"/>
      <c r="W175" s="7"/>
      <c r="X175" s="7"/>
    </row>
    <row r="176" spans="9:24" x14ac:dyDescent="0.25">
      <c r="I176" s="6"/>
      <c r="J176" s="7"/>
      <c r="K176" s="7"/>
      <c r="L176" s="7"/>
      <c r="M176" s="7"/>
      <c r="N176" s="7"/>
      <c r="O176" s="7"/>
      <c r="P176" s="7"/>
      <c r="Q176" s="7"/>
      <c r="R176" s="8"/>
      <c r="S176" s="7"/>
      <c r="T176" s="7"/>
      <c r="U176" s="7"/>
      <c r="V176" s="7"/>
      <c r="W176" s="7"/>
      <c r="X176" s="7"/>
    </row>
    <row r="177" spans="5:24" x14ac:dyDescent="0.25">
      <c r="I177" s="6"/>
      <c r="J177" s="7"/>
      <c r="K177" s="7"/>
      <c r="L177" s="7"/>
      <c r="M177" s="7"/>
      <c r="N177" s="7"/>
      <c r="O177" s="7"/>
      <c r="P177" s="7"/>
      <c r="Q177" s="7"/>
      <c r="R177" s="8"/>
      <c r="S177" s="7"/>
      <c r="T177" s="7"/>
      <c r="U177" s="7"/>
      <c r="V177" s="7"/>
      <c r="W177" s="7"/>
      <c r="X177" s="7"/>
    </row>
    <row r="178" spans="5:24" x14ac:dyDescent="0.25">
      <c r="I178" s="6"/>
      <c r="J178" s="7"/>
      <c r="K178" s="7"/>
      <c r="L178" s="7"/>
      <c r="M178" s="7"/>
      <c r="N178" s="7"/>
      <c r="O178" s="7"/>
      <c r="P178" s="7"/>
      <c r="Q178" s="7"/>
      <c r="R178" s="8"/>
      <c r="S178" s="7"/>
      <c r="T178" s="7"/>
      <c r="U178" s="7"/>
      <c r="V178" s="7"/>
      <c r="W178" s="7"/>
      <c r="X178" s="7"/>
    </row>
    <row r="179" spans="5:24" x14ac:dyDescent="0.25">
      <c r="I179" s="6"/>
      <c r="J179" s="7"/>
      <c r="K179" s="7"/>
      <c r="L179" s="7"/>
      <c r="M179" s="7"/>
      <c r="N179" s="7"/>
      <c r="O179" s="7"/>
      <c r="P179" s="7"/>
      <c r="Q179" s="7"/>
      <c r="R179" s="8"/>
      <c r="S179" s="7"/>
      <c r="T179" s="7"/>
      <c r="U179" s="7"/>
      <c r="V179" s="7"/>
      <c r="W179" s="7"/>
      <c r="X179" s="7"/>
    </row>
    <row r="180" spans="5:24" x14ac:dyDescent="0.25">
      <c r="I180" s="6"/>
      <c r="J180" s="7"/>
      <c r="K180" s="7"/>
      <c r="L180" s="7"/>
      <c r="M180" s="7"/>
      <c r="N180" s="7"/>
      <c r="O180" s="7"/>
      <c r="P180" s="7"/>
      <c r="Q180" s="7"/>
      <c r="R180" s="8"/>
      <c r="S180" s="7"/>
      <c r="T180" s="7"/>
      <c r="U180" s="7"/>
      <c r="V180" s="7"/>
      <c r="W180" s="7"/>
      <c r="X180" s="7"/>
    </row>
    <row r="181" spans="5:24" x14ac:dyDescent="0.25">
      <c r="I181" s="6"/>
      <c r="J181" s="7"/>
      <c r="K181" s="7"/>
      <c r="L181" s="7"/>
      <c r="M181" s="7"/>
      <c r="N181" s="7"/>
      <c r="O181" s="7"/>
      <c r="P181" s="7"/>
      <c r="Q181" s="7"/>
      <c r="R181" s="8"/>
      <c r="S181" s="7"/>
      <c r="T181" s="7"/>
      <c r="U181" s="7"/>
      <c r="V181" s="7"/>
      <c r="W181" s="7"/>
      <c r="X181" s="7"/>
    </row>
    <row r="182" spans="5:24" x14ac:dyDescent="0.25">
      <c r="I182" s="6"/>
      <c r="J182" s="7"/>
      <c r="K182" s="7"/>
      <c r="L182" s="7"/>
      <c r="M182" s="7"/>
      <c r="N182" s="7"/>
      <c r="O182" s="7"/>
      <c r="P182" s="7"/>
      <c r="Q182" s="7"/>
      <c r="R182" s="8"/>
    </row>
    <row r="183" spans="5:24" x14ac:dyDescent="0.25">
      <c r="I183" s="6"/>
      <c r="J183" s="7"/>
      <c r="K183" s="7"/>
      <c r="L183" s="7"/>
      <c r="M183" s="7"/>
      <c r="N183" s="7"/>
      <c r="O183" s="7"/>
      <c r="P183" s="7"/>
      <c r="Q183" s="7"/>
      <c r="R183" s="8"/>
    </row>
    <row r="184" spans="5:24" x14ac:dyDescent="0.25">
      <c r="I184" s="6"/>
      <c r="J184" s="7"/>
      <c r="K184" s="7"/>
      <c r="L184" s="7"/>
      <c r="M184" s="7"/>
      <c r="N184" s="7"/>
      <c r="O184" s="7"/>
      <c r="P184" s="7"/>
      <c r="Q184" s="7"/>
      <c r="R184" s="8"/>
    </row>
    <row r="185" spans="5:24" ht="22.8" x14ac:dyDescent="0.4">
      <c r="E185" s="75" t="s">
        <v>35</v>
      </c>
      <c r="I185" s="6"/>
      <c r="J185" s="7"/>
      <c r="K185" s="7"/>
      <c r="L185" s="7"/>
      <c r="M185" s="7"/>
      <c r="N185" s="7"/>
      <c r="O185" s="7"/>
      <c r="P185" s="7"/>
      <c r="Q185" s="7"/>
      <c r="R185" s="8"/>
    </row>
    <row r="186" spans="5:24" x14ac:dyDescent="0.25">
      <c r="I186" s="6"/>
      <c r="J186" s="7"/>
      <c r="K186" s="7"/>
      <c r="L186" s="7"/>
      <c r="M186" s="7"/>
      <c r="N186" s="7"/>
      <c r="O186" s="7"/>
      <c r="P186" s="7"/>
      <c r="Q186" s="7"/>
      <c r="R186" s="8"/>
    </row>
    <row r="187" spans="5:24" x14ac:dyDescent="0.25">
      <c r="I187" s="6"/>
      <c r="J187" s="7"/>
      <c r="K187" s="7"/>
      <c r="L187" s="7"/>
      <c r="M187" s="7"/>
      <c r="N187" s="7"/>
      <c r="O187" s="7"/>
      <c r="P187" s="7"/>
      <c r="Q187" s="7"/>
      <c r="R187" s="8"/>
    </row>
    <row r="188" spans="5:24" x14ac:dyDescent="0.25">
      <c r="I188" s="6"/>
      <c r="J188" s="7"/>
      <c r="K188" s="7"/>
      <c r="L188" s="7"/>
      <c r="M188" s="7"/>
      <c r="N188" s="7"/>
      <c r="O188" s="7"/>
      <c r="P188" s="7"/>
      <c r="Q188" s="7"/>
      <c r="R188" s="8"/>
    </row>
    <row r="189" spans="5:24" x14ac:dyDescent="0.25">
      <c r="I189" s="6"/>
      <c r="J189" s="7"/>
      <c r="K189" s="7"/>
      <c r="L189" s="7"/>
      <c r="M189" s="7"/>
      <c r="N189" s="7"/>
      <c r="O189" s="7"/>
      <c r="P189" s="7"/>
      <c r="Q189" s="7"/>
      <c r="R189" s="8"/>
    </row>
    <row r="190" spans="5:24" x14ac:dyDescent="0.25">
      <c r="I190" s="6"/>
      <c r="J190" s="7"/>
      <c r="K190" s="7"/>
      <c r="L190" s="7"/>
      <c r="M190" s="7"/>
      <c r="N190" s="7"/>
      <c r="O190" s="7"/>
      <c r="P190" s="7"/>
      <c r="Q190" s="7"/>
      <c r="R190" s="8"/>
    </row>
    <row r="191" spans="5:24" x14ac:dyDescent="0.25">
      <c r="I191" s="9" t="s">
        <v>0</v>
      </c>
      <c r="J191" s="7"/>
      <c r="K191" s="7"/>
      <c r="L191" s="7"/>
      <c r="M191" s="7"/>
      <c r="N191" s="7"/>
      <c r="O191" s="7"/>
      <c r="P191" s="7"/>
      <c r="Q191" s="7"/>
      <c r="R191" s="8"/>
    </row>
    <row r="192" spans="5:24" x14ac:dyDescent="0.25">
      <c r="I192" s="63" t="s">
        <v>1</v>
      </c>
      <c r="J192" s="64">
        <v>80000</v>
      </c>
      <c r="K192" s="65" t="s">
        <v>2</v>
      </c>
      <c r="L192" s="7"/>
      <c r="M192" s="7"/>
      <c r="N192" s="10"/>
      <c r="O192" s="7"/>
      <c r="P192" s="7"/>
      <c r="Q192" s="7"/>
      <c r="R192" s="8"/>
    </row>
    <row r="193" spans="5:18" x14ac:dyDescent="0.25">
      <c r="I193" s="63" t="s">
        <v>37</v>
      </c>
      <c r="J193" s="65">
        <v>5</v>
      </c>
      <c r="K193" s="65" t="s">
        <v>4</v>
      </c>
      <c r="L193" s="7"/>
      <c r="M193" s="7"/>
      <c r="N193" s="7"/>
      <c r="O193" s="7"/>
      <c r="P193" s="7"/>
      <c r="Q193" s="7"/>
      <c r="R193" s="8"/>
    </row>
    <row r="194" spans="5:18" x14ac:dyDescent="0.25">
      <c r="I194" s="63" t="s">
        <v>5</v>
      </c>
      <c r="J194" s="66">
        <v>0.05</v>
      </c>
      <c r="K194" s="65" t="s">
        <v>6</v>
      </c>
      <c r="L194" s="7"/>
      <c r="M194" s="7"/>
      <c r="N194" s="11"/>
      <c r="O194" s="7"/>
      <c r="P194" s="7"/>
      <c r="Q194" s="7"/>
      <c r="R194" s="8"/>
    </row>
    <row r="195" spans="5:18" ht="14.4" thickBot="1" x14ac:dyDescent="0.3">
      <c r="I195" s="6"/>
      <c r="J195" s="65"/>
      <c r="K195" s="67"/>
      <c r="L195" s="7"/>
      <c r="M195" s="7"/>
      <c r="N195" s="7"/>
      <c r="O195" s="7"/>
      <c r="P195" s="7"/>
      <c r="Q195" s="7"/>
      <c r="R195" s="8"/>
    </row>
    <row r="196" spans="5:18" ht="14.4" thickBot="1" x14ac:dyDescent="0.3">
      <c r="I196" s="76" t="s">
        <v>7</v>
      </c>
      <c r="J196" s="76" t="s">
        <v>16</v>
      </c>
      <c r="K196" s="76" t="s">
        <v>8</v>
      </c>
      <c r="L196" s="76" t="s">
        <v>9</v>
      </c>
      <c r="M196" s="76" t="s">
        <v>10</v>
      </c>
      <c r="N196" s="83" t="s">
        <v>11</v>
      </c>
      <c r="O196" s="7"/>
      <c r="P196" s="7"/>
      <c r="Q196" s="7"/>
      <c r="R196" s="8"/>
    </row>
    <row r="197" spans="5:18" ht="14.4" thickBot="1" x14ac:dyDescent="0.3">
      <c r="I197" s="60">
        <v>1</v>
      </c>
      <c r="J197" s="61">
        <f>J192</f>
        <v>80000</v>
      </c>
      <c r="K197" s="61">
        <v>0</v>
      </c>
      <c r="L197" s="61">
        <f>$J$194*J197</f>
        <v>4000</v>
      </c>
      <c r="M197" s="61">
        <f>K197+L197</f>
        <v>4000</v>
      </c>
      <c r="N197" s="61">
        <f>J197-K197</f>
        <v>80000</v>
      </c>
      <c r="O197" s="7"/>
      <c r="P197" s="7"/>
      <c r="Q197" s="7"/>
      <c r="R197" s="8"/>
    </row>
    <row r="198" spans="5:18" ht="14.4" thickBot="1" x14ac:dyDescent="0.3">
      <c r="I198" s="60">
        <v>2</v>
      </c>
      <c r="J198" s="61">
        <f>N197</f>
        <v>80000</v>
      </c>
      <c r="K198" s="61">
        <v>0</v>
      </c>
      <c r="L198" s="61">
        <f t="shared" ref="L198:L201" si="35">$J$194*J198</f>
        <v>4000</v>
      </c>
      <c r="M198" s="61">
        <f t="shared" ref="M198:M201" si="36">K198+L198</f>
        <v>4000</v>
      </c>
      <c r="N198" s="61">
        <f t="shared" ref="N198:N201" si="37">J198-K198</f>
        <v>80000</v>
      </c>
      <c r="O198" s="7"/>
      <c r="P198" s="7"/>
      <c r="Q198" s="7"/>
      <c r="R198" s="8"/>
    </row>
    <row r="199" spans="5:18" ht="14.4" thickBot="1" x14ac:dyDescent="0.3">
      <c r="I199" s="60">
        <v>3</v>
      </c>
      <c r="J199" s="61">
        <f t="shared" ref="J199:J201" si="38">N198</f>
        <v>80000</v>
      </c>
      <c r="K199" s="61">
        <v>0</v>
      </c>
      <c r="L199" s="61">
        <f t="shared" si="35"/>
        <v>4000</v>
      </c>
      <c r="M199" s="61">
        <f t="shared" si="36"/>
        <v>4000</v>
      </c>
      <c r="N199" s="61">
        <f t="shared" si="37"/>
        <v>80000</v>
      </c>
      <c r="O199" s="7"/>
      <c r="P199" s="7"/>
      <c r="Q199" s="7"/>
      <c r="R199" s="8"/>
    </row>
    <row r="200" spans="5:18" ht="14.4" thickBot="1" x14ac:dyDescent="0.3">
      <c r="I200" s="60">
        <v>4</v>
      </c>
      <c r="J200" s="61">
        <f t="shared" si="38"/>
        <v>80000</v>
      </c>
      <c r="K200" s="61">
        <v>0</v>
      </c>
      <c r="L200" s="61">
        <f t="shared" si="35"/>
        <v>4000</v>
      </c>
      <c r="M200" s="61">
        <f t="shared" si="36"/>
        <v>4000</v>
      </c>
      <c r="N200" s="61">
        <f t="shared" si="37"/>
        <v>80000</v>
      </c>
      <c r="O200" s="7"/>
      <c r="P200" s="7"/>
      <c r="Q200" s="7"/>
      <c r="R200" s="8"/>
    </row>
    <row r="201" spans="5:18" ht="14.4" thickBot="1" x14ac:dyDescent="0.3">
      <c r="I201" s="60">
        <v>5</v>
      </c>
      <c r="J201" s="61">
        <f t="shared" si="38"/>
        <v>80000</v>
      </c>
      <c r="K201" s="61">
        <f>J192</f>
        <v>80000</v>
      </c>
      <c r="L201" s="61">
        <f t="shared" si="35"/>
        <v>4000</v>
      </c>
      <c r="M201" s="61">
        <f t="shared" si="36"/>
        <v>84000</v>
      </c>
      <c r="N201" s="84">
        <f t="shared" si="37"/>
        <v>0</v>
      </c>
      <c r="O201" s="7"/>
      <c r="P201" s="7"/>
      <c r="Q201" s="7"/>
      <c r="R201" s="8"/>
    </row>
    <row r="202" spans="5:18" x14ac:dyDescent="0.25">
      <c r="I202" s="6"/>
      <c r="J202" s="7"/>
      <c r="K202" s="7"/>
      <c r="L202" s="7"/>
      <c r="M202" s="7"/>
      <c r="N202" s="7"/>
      <c r="O202" s="7"/>
      <c r="P202" s="7"/>
      <c r="Q202" s="7"/>
      <c r="R202" s="8"/>
    </row>
    <row r="203" spans="5:18" x14ac:dyDescent="0.25">
      <c r="I203" s="6"/>
      <c r="J203" s="7"/>
      <c r="K203" s="7"/>
      <c r="L203" s="7"/>
      <c r="M203" s="7"/>
      <c r="N203" s="7"/>
      <c r="O203" s="7"/>
      <c r="P203" s="7"/>
      <c r="Q203" s="7"/>
      <c r="R203" s="8"/>
    </row>
    <row r="204" spans="5:18" x14ac:dyDescent="0.25">
      <c r="I204" s="6"/>
      <c r="J204" s="7"/>
      <c r="K204" s="7"/>
      <c r="L204" s="7"/>
      <c r="M204" s="7"/>
      <c r="N204" s="7"/>
      <c r="O204" s="7"/>
      <c r="P204" s="7"/>
      <c r="Q204" s="7"/>
      <c r="R204" s="8"/>
    </row>
    <row r="205" spans="5:18" x14ac:dyDescent="0.25">
      <c r="I205" s="6"/>
      <c r="J205" s="7"/>
      <c r="K205" s="7"/>
      <c r="L205" s="7"/>
      <c r="M205" s="7"/>
      <c r="N205" s="7"/>
      <c r="O205" s="7"/>
      <c r="P205" s="7"/>
      <c r="Q205" s="7"/>
      <c r="R205" s="8"/>
    </row>
    <row r="206" spans="5:18" ht="22.8" x14ac:dyDescent="0.4">
      <c r="E206" s="75" t="s">
        <v>36</v>
      </c>
      <c r="I206" s="6"/>
      <c r="J206" s="7"/>
      <c r="K206" s="7"/>
      <c r="L206" s="7"/>
      <c r="M206" s="7"/>
      <c r="N206" s="7"/>
      <c r="O206" s="7"/>
      <c r="P206" s="7"/>
      <c r="Q206" s="7"/>
      <c r="R206" s="8"/>
    </row>
    <row r="207" spans="5:18" x14ac:dyDescent="0.25">
      <c r="I207" s="6"/>
      <c r="J207" s="7"/>
      <c r="K207" s="7"/>
      <c r="L207" s="7"/>
      <c r="M207" s="7"/>
      <c r="N207" s="7"/>
      <c r="O207" s="7"/>
      <c r="P207" s="7"/>
      <c r="Q207" s="7"/>
      <c r="R207" s="8"/>
    </row>
    <row r="208" spans="5:18" x14ac:dyDescent="0.25">
      <c r="I208" s="6"/>
      <c r="J208" s="7"/>
      <c r="K208" s="7"/>
      <c r="L208" s="7"/>
      <c r="M208" s="7"/>
      <c r="N208" s="7"/>
      <c r="O208" s="7"/>
      <c r="P208" s="7"/>
      <c r="Q208" s="7"/>
      <c r="R208" s="8"/>
    </row>
    <row r="209" spans="9:18" x14ac:dyDescent="0.25">
      <c r="I209" s="6"/>
      <c r="J209" s="7"/>
      <c r="K209" s="7"/>
      <c r="L209" s="7"/>
      <c r="M209" s="7"/>
      <c r="N209" s="7"/>
      <c r="O209" s="7"/>
      <c r="P209" s="7"/>
      <c r="Q209" s="7"/>
      <c r="R209" s="8"/>
    </row>
    <row r="210" spans="9:18" x14ac:dyDescent="0.25">
      <c r="I210" s="6"/>
      <c r="J210" s="7"/>
      <c r="K210" s="7"/>
      <c r="L210" s="7"/>
      <c r="M210" s="7"/>
      <c r="N210" s="7"/>
      <c r="O210" s="7"/>
      <c r="P210" s="7"/>
      <c r="Q210" s="7"/>
      <c r="R210" s="8"/>
    </row>
    <row r="211" spans="9:18" x14ac:dyDescent="0.25">
      <c r="I211" s="9" t="s">
        <v>0</v>
      </c>
      <c r="J211" s="7"/>
      <c r="K211" s="7"/>
      <c r="L211" s="7"/>
      <c r="M211" s="7"/>
      <c r="N211" s="7"/>
      <c r="O211" s="7"/>
      <c r="P211" s="7"/>
      <c r="Q211" s="7"/>
      <c r="R211" s="8"/>
    </row>
    <row r="212" spans="9:18" x14ac:dyDescent="0.25">
      <c r="I212" s="63" t="s">
        <v>1</v>
      </c>
      <c r="J212" s="64">
        <v>20000</v>
      </c>
      <c r="K212" s="65" t="s">
        <v>2</v>
      </c>
      <c r="L212" s="7"/>
      <c r="M212" s="7"/>
      <c r="N212" s="10"/>
      <c r="O212" s="22"/>
      <c r="P212" s="7"/>
      <c r="Q212" s="7"/>
      <c r="R212" s="8"/>
    </row>
    <row r="213" spans="9:18" x14ac:dyDescent="0.25">
      <c r="I213" s="63" t="s">
        <v>37</v>
      </c>
      <c r="J213" s="65">
        <v>5</v>
      </c>
      <c r="K213" s="65" t="s">
        <v>4</v>
      </c>
      <c r="L213" s="7"/>
      <c r="M213" s="7"/>
      <c r="N213" s="7"/>
      <c r="O213" s="7"/>
      <c r="P213" s="7"/>
      <c r="Q213" s="7"/>
      <c r="R213" s="8"/>
    </row>
    <row r="214" spans="9:18" x14ac:dyDescent="0.25">
      <c r="I214" s="63" t="s">
        <v>5</v>
      </c>
      <c r="J214" s="66">
        <v>0.04</v>
      </c>
      <c r="K214" s="65" t="s">
        <v>6</v>
      </c>
      <c r="L214" s="7"/>
      <c r="M214" s="7"/>
      <c r="N214" s="11"/>
      <c r="O214" s="7"/>
      <c r="P214" s="7"/>
      <c r="Q214" s="7"/>
      <c r="R214" s="8"/>
    </row>
    <row r="215" spans="9:18" ht="14.4" thickBot="1" x14ac:dyDescent="0.3">
      <c r="I215" s="6"/>
      <c r="J215" s="65"/>
      <c r="K215" s="67"/>
      <c r="L215" s="7"/>
      <c r="M215" s="7"/>
      <c r="N215" s="7"/>
      <c r="O215" s="7"/>
      <c r="P215" s="7"/>
      <c r="Q215" s="7"/>
      <c r="R215" s="8"/>
    </row>
    <row r="216" spans="9:18" ht="14.4" thickBot="1" x14ac:dyDescent="0.3">
      <c r="I216" s="82" t="s">
        <v>7</v>
      </c>
      <c r="J216" s="82" t="s">
        <v>16</v>
      </c>
      <c r="K216" s="82" t="s">
        <v>8</v>
      </c>
      <c r="L216" s="82" t="s">
        <v>9</v>
      </c>
      <c r="M216" s="82" t="s">
        <v>10</v>
      </c>
      <c r="N216" s="85" t="s">
        <v>11</v>
      </c>
      <c r="O216" s="7"/>
      <c r="P216" s="7"/>
      <c r="Q216" s="7"/>
      <c r="R216" s="8"/>
    </row>
    <row r="217" spans="9:18" ht="14.4" thickBot="1" x14ac:dyDescent="0.3">
      <c r="I217" s="60">
        <v>1</v>
      </c>
      <c r="J217" s="61">
        <f>J212</f>
        <v>20000</v>
      </c>
      <c r="K217" s="61">
        <v>0</v>
      </c>
      <c r="L217" s="61">
        <v>0</v>
      </c>
      <c r="M217" s="61">
        <f>K217+L217</f>
        <v>0</v>
      </c>
      <c r="N217" s="61">
        <f>FV($J$214,I217,,-$J$212)</f>
        <v>20800</v>
      </c>
      <c r="O217" s="7"/>
      <c r="P217" s="7"/>
      <c r="Q217" s="7"/>
      <c r="R217" s="8"/>
    </row>
    <row r="218" spans="9:18" ht="14.4" thickBot="1" x14ac:dyDescent="0.3">
      <c r="I218" s="60">
        <v>2</v>
      </c>
      <c r="J218" s="61">
        <f>N217</f>
        <v>20800</v>
      </c>
      <c r="K218" s="61">
        <v>0</v>
      </c>
      <c r="L218" s="61">
        <v>0</v>
      </c>
      <c r="M218" s="61">
        <f t="shared" ref="M218:M221" si="39">K218+L218</f>
        <v>0</v>
      </c>
      <c r="N218" s="61">
        <f t="shared" ref="N218:N220" si="40">FV($J$214,I218,,-$J$212)</f>
        <v>21632.000000000004</v>
      </c>
      <c r="O218" s="7"/>
      <c r="P218" s="7"/>
      <c r="Q218" s="7"/>
      <c r="R218" s="8"/>
    </row>
    <row r="219" spans="9:18" ht="14.4" thickBot="1" x14ac:dyDescent="0.3">
      <c r="I219" s="60">
        <v>3</v>
      </c>
      <c r="J219" s="61">
        <f t="shared" ref="J219:J221" si="41">N218</f>
        <v>21632.000000000004</v>
      </c>
      <c r="K219" s="61">
        <v>0</v>
      </c>
      <c r="L219" s="61">
        <v>0</v>
      </c>
      <c r="M219" s="61">
        <f t="shared" si="39"/>
        <v>0</v>
      </c>
      <c r="N219" s="61">
        <f t="shared" si="40"/>
        <v>22497.280000000002</v>
      </c>
      <c r="O219" s="7"/>
      <c r="P219" s="7"/>
      <c r="Q219" s="7"/>
      <c r="R219" s="8"/>
    </row>
    <row r="220" spans="9:18" ht="14.4" thickBot="1" x14ac:dyDescent="0.3">
      <c r="I220" s="60">
        <v>4</v>
      </c>
      <c r="J220" s="61">
        <f t="shared" si="41"/>
        <v>22497.280000000002</v>
      </c>
      <c r="K220" s="61">
        <v>0</v>
      </c>
      <c r="L220" s="61">
        <v>0</v>
      </c>
      <c r="M220" s="61">
        <f t="shared" si="39"/>
        <v>0</v>
      </c>
      <c r="N220" s="61">
        <f t="shared" si="40"/>
        <v>23397.171200000004</v>
      </c>
      <c r="O220" s="7"/>
      <c r="P220" s="7"/>
      <c r="Q220" s="7"/>
      <c r="R220" s="8"/>
    </row>
    <row r="221" spans="9:18" ht="14.4" thickBot="1" x14ac:dyDescent="0.3">
      <c r="I221" s="60">
        <v>5</v>
      </c>
      <c r="J221" s="61">
        <f t="shared" si="41"/>
        <v>23397.171200000004</v>
      </c>
      <c r="K221" s="61">
        <f>J212</f>
        <v>20000</v>
      </c>
      <c r="L221" s="61">
        <f>N221-K221</f>
        <v>4333.0580480000062</v>
      </c>
      <c r="M221" s="61">
        <f t="shared" si="39"/>
        <v>24333.058048000006</v>
      </c>
      <c r="N221" s="61">
        <f>FV($J$214,I221,,-$J$212)</f>
        <v>24333.058048000006</v>
      </c>
      <c r="O221" s="7"/>
      <c r="P221" s="7"/>
      <c r="Q221" s="7"/>
      <c r="R221" s="8"/>
    </row>
    <row r="222" spans="9:18" x14ac:dyDescent="0.25">
      <c r="I222" s="6"/>
      <c r="J222" s="7"/>
      <c r="K222" s="7"/>
      <c r="L222" s="7"/>
      <c r="M222" s="7"/>
      <c r="N222" s="7"/>
      <c r="O222" s="7"/>
      <c r="P222" s="7"/>
      <c r="Q222" s="7"/>
      <c r="R222" s="8"/>
    </row>
    <row r="223" spans="9:18" ht="14.4" thickBot="1" x14ac:dyDescent="0.3">
      <c r="I223" s="15"/>
      <c r="J223" s="16"/>
      <c r="K223" s="16"/>
      <c r="L223" s="17"/>
      <c r="M223" s="17"/>
      <c r="N223" s="18"/>
      <c r="O223" s="16"/>
      <c r="P223" s="16"/>
      <c r="Q223" s="16"/>
      <c r="R223" s="19"/>
    </row>
    <row r="224" spans="9:18" x14ac:dyDescent="0.25">
      <c r="I224" s="3"/>
      <c r="K224" s="1"/>
      <c r="L224" s="5"/>
      <c r="M224" s="5"/>
      <c r="N224" s="1"/>
    </row>
  </sheetData>
  <mergeCells count="1">
    <mergeCell ref="I1:R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H1:U203"/>
  <sheetViews>
    <sheetView rightToLeft="1" topLeftCell="A179" workbookViewId="0">
      <selection activeCell="H183" sqref="H183"/>
    </sheetView>
  </sheetViews>
  <sheetFormatPr defaultRowHeight="13.8" x14ac:dyDescent="0.25"/>
  <cols>
    <col min="3" max="4" width="2.3984375" customWidth="1"/>
    <col min="5" max="5" width="1.296875" customWidth="1"/>
    <col min="8" max="8" width="10.796875" bestFit="1" customWidth="1"/>
    <col min="10" max="10" width="8.796875" customWidth="1"/>
    <col min="11" max="11" width="12.8984375" customWidth="1"/>
    <col min="12" max="12" width="24.8984375" bestFit="1" customWidth="1"/>
    <col min="13" max="13" width="14.69921875" bestFit="1" customWidth="1"/>
    <col min="14" max="14" width="16.69921875" bestFit="1" customWidth="1"/>
    <col min="15" max="15" width="14" bestFit="1" customWidth="1"/>
    <col min="16" max="16" width="19.296875" customWidth="1"/>
  </cols>
  <sheetData>
    <row r="1" spans="8:21" x14ac:dyDescent="0.25">
      <c r="K1" s="6"/>
      <c r="L1" s="7"/>
      <c r="M1" s="7"/>
      <c r="N1" s="7"/>
      <c r="O1" s="7"/>
      <c r="P1" s="7"/>
      <c r="Q1" s="7"/>
      <c r="R1" s="7"/>
      <c r="S1" s="7"/>
      <c r="T1" s="7"/>
      <c r="U1" s="8"/>
    </row>
    <row r="2" spans="8:21" x14ac:dyDescent="0.25">
      <c r="K2" s="6"/>
      <c r="L2" s="7"/>
      <c r="M2" s="7"/>
      <c r="N2" s="7"/>
      <c r="O2" s="7"/>
      <c r="P2" s="7"/>
      <c r="Q2" s="7"/>
      <c r="R2" s="7"/>
      <c r="S2" s="7"/>
      <c r="T2" s="7"/>
      <c r="U2" s="8"/>
    </row>
    <row r="3" spans="8:21" x14ac:dyDescent="0.25">
      <c r="K3" s="6"/>
      <c r="L3" s="7"/>
      <c r="M3" s="7"/>
      <c r="N3" s="7"/>
      <c r="O3" s="7"/>
      <c r="P3" s="7"/>
      <c r="Q3" s="7"/>
      <c r="R3" s="7"/>
      <c r="S3" s="7"/>
      <c r="T3" s="7"/>
      <c r="U3" s="8"/>
    </row>
    <row r="4" spans="8:21" ht="22.8" x14ac:dyDescent="0.4">
      <c r="H4" s="75" t="s">
        <v>40</v>
      </c>
      <c r="K4" s="6"/>
      <c r="L4" s="7"/>
      <c r="M4" s="7"/>
      <c r="N4" s="7"/>
      <c r="O4" s="7"/>
      <c r="P4" s="7"/>
      <c r="Q4" s="7"/>
      <c r="R4" s="7"/>
      <c r="S4" s="7"/>
      <c r="T4" s="7"/>
      <c r="U4" s="8"/>
    </row>
    <row r="5" spans="8:21" x14ac:dyDescent="0.25">
      <c r="K5" s="6"/>
      <c r="L5" s="7"/>
      <c r="M5" s="7"/>
      <c r="N5" s="7"/>
      <c r="O5" s="7"/>
      <c r="P5" s="7"/>
      <c r="Q5" s="7"/>
      <c r="R5" s="7"/>
      <c r="S5" s="7"/>
      <c r="T5" s="7"/>
      <c r="U5" s="8"/>
    </row>
    <row r="6" spans="8:21" x14ac:dyDescent="0.25">
      <c r="K6" s="6"/>
      <c r="L6" s="7"/>
      <c r="M6" s="7"/>
      <c r="N6" s="7"/>
      <c r="O6" s="7"/>
      <c r="P6" s="7"/>
      <c r="Q6" s="7"/>
      <c r="R6" s="7"/>
      <c r="S6" s="7"/>
      <c r="T6" s="7"/>
      <c r="U6" s="8"/>
    </row>
    <row r="7" spans="8:21" x14ac:dyDescent="0.25">
      <c r="K7" s="9" t="s">
        <v>0</v>
      </c>
      <c r="L7" s="7"/>
      <c r="M7" s="7"/>
      <c r="N7" s="7"/>
      <c r="O7" s="7"/>
      <c r="P7" s="7"/>
      <c r="Q7" s="7"/>
      <c r="R7" s="7"/>
      <c r="S7" s="7"/>
      <c r="T7" s="7"/>
      <c r="U7" s="8"/>
    </row>
    <row r="8" spans="8:21" x14ac:dyDescent="0.25">
      <c r="K8" s="6" t="s">
        <v>1</v>
      </c>
      <c r="L8" s="10">
        <v>180000</v>
      </c>
      <c r="M8" s="7" t="s">
        <v>2</v>
      </c>
      <c r="N8" s="7"/>
      <c r="O8" s="11">
        <v>0.1255</v>
      </c>
      <c r="P8" s="7" t="s">
        <v>6</v>
      </c>
      <c r="Q8" s="7"/>
      <c r="R8" s="7"/>
      <c r="S8" s="7"/>
      <c r="T8" s="7"/>
      <c r="U8" s="8"/>
    </row>
    <row r="9" spans="8:21" x14ac:dyDescent="0.25">
      <c r="K9" s="6" t="s">
        <v>39</v>
      </c>
      <c r="L9" s="7">
        <f>3*4</f>
        <v>12</v>
      </c>
      <c r="M9" s="7" t="s">
        <v>4</v>
      </c>
      <c r="N9" s="7"/>
      <c r="O9" s="7">
        <f>(1+O8)^0.25-1</f>
        <v>2.9997984394578792E-2</v>
      </c>
      <c r="P9" s="7" t="s">
        <v>41</v>
      </c>
      <c r="Q9" s="7"/>
      <c r="R9" s="7"/>
      <c r="S9" s="7"/>
      <c r="T9" s="7"/>
      <c r="U9" s="8"/>
    </row>
    <row r="10" spans="8:21" x14ac:dyDescent="0.25">
      <c r="K10" s="6" t="s">
        <v>5</v>
      </c>
      <c r="L10" s="11">
        <f>O9</f>
        <v>2.9997984394578792E-2</v>
      </c>
      <c r="M10" s="7" t="s">
        <v>6</v>
      </c>
      <c r="N10" s="7"/>
      <c r="O10" s="7"/>
      <c r="P10" s="11"/>
      <c r="Q10" s="7"/>
      <c r="R10" s="7"/>
      <c r="S10" s="7"/>
      <c r="T10" s="7"/>
      <c r="U10" s="8"/>
    </row>
    <row r="11" spans="8:21" ht="14.4" thickBot="1" x14ac:dyDescent="0.3">
      <c r="K11" s="6"/>
      <c r="L11" s="81">
        <f>PMT(L10,L9,-L8,,)</f>
        <v>18082.957809260202</v>
      </c>
      <c r="M11" s="73" t="s">
        <v>30</v>
      </c>
      <c r="N11" s="7"/>
      <c r="O11" s="7"/>
      <c r="P11" s="7"/>
      <c r="Q11" s="7"/>
      <c r="R11" s="7"/>
      <c r="S11" s="7"/>
      <c r="T11" s="7"/>
      <c r="U11" s="8"/>
    </row>
    <row r="12" spans="8:21" ht="14.4" thickBot="1" x14ac:dyDescent="0.3">
      <c r="K12" s="72" t="s">
        <v>7</v>
      </c>
      <c r="L12" s="72" t="s">
        <v>16</v>
      </c>
      <c r="M12" s="72" t="s">
        <v>8</v>
      </c>
      <c r="N12" s="72" t="s">
        <v>9</v>
      </c>
      <c r="O12" s="72" t="s">
        <v>10</v>
      </c>
      <c r="P12" s="72" t="s">
        <v>11</v>
      </c>
      <c r="Q12" s="7"/>
      <c r="R12" s="7"/>
      <c r="S12" s="7"/>
      <c r="T12" s="7"/>
      <c r="U12" s="8"/>
    </row>
    <row r="13" spans="8:21" ht="14.4" thickBot="1" x14ac:dyDescent="0.3">
      <c r="K13" s="70">
        <v>1</v>
      </c>
      <c r="L13" s="71">
        <f>L8</f>
        <v>180000</v>
      </c>
      <c r="M13" s="61">
        <f>O13-N13</f>
        <v>12683.320618236019</v>
      </c>
      <c r="N13" s="61">
        <f>$L$10*L13</f>
        <v>5399.6371910241824</v>
      </c>
      <c r="O13" s="74">
        <f>$L$11</f>
        <v>18082.957809260202</v>
      </c>
      <c r="P13" s="61">
        <f>L13-M13</f>
        <v>167316.67938176397</v>
      </c>
      <c r="Q13" s="13"/>
      <c r="R13" s="7"/>
      <c r="S13" s="7"/>
      <c r="T13" s="7"/>
      <c r="U13" s="8"/>
    </row>
    <row r="14" spans="8:21" ht="14.4" thickBot="1" x14ac:dyDescent="0.3">
      <c r="K14" s="70">
        <v>2</v>
      </c>
      <c r="L14" s="61">
        <f>P13</f>
        <v>167316.67938176397</v>
      </c>
      <c r="M14" s="61">
        <f t="shared" ref="M14:M24" si="0">O14-N14</f>
        <v>13063.794672213304</v>
      </c>
      <c r="N14" s="61">
        <f t="shared" ref="N14:N24" si="1">$L$10*L14</f>
        <v>5019.1631370468986</v>
      </c>
      <c r="O14" s="74">
        <f t="shared" ref="O14:O24" si="2">$L$11</f>
        <v>18082.957809260202</v>
      </c>
      <c r="P14" s="61">
        <f t="shared" ref="P14:P24" si="3">L14-M14</f>
        <v>154252.88470955068</v>
      </c>
      <c r="Q14" s="7"/>
      <c r="R14" s="7"/>
      <c r="S14" s="7"/>
      <c r="T14" s="7"/>
      <c r="U14" s="8"/>
    </row>
    <row r="15" spans="8:21" ht="14.4" thickBot="1" x14ac:dyDescent="0.3">
      <c r="K15" s="70">
        <v>3</v>
      </c>
      <c r="L15" s="61">
        <f t="shared" ref="L15:L24" si="4">P14</f>
        <v>154252.88470955068</v>
      </c>
      <c r="M15" s="61">
        <f t="shared" si="0"/>
        <v>13455.682180924339</v>
      </c>
      <c r="N15" s="61">
        <f t="shared" si="1"/>
        <v>4627.2756283358631</v>
      </c>
      <c r="O15" s="74">
        <f t="shared" si="2"/>
        <v>18082.957809260202</v>
      </c>
      <c r="P15" s="61">
        <f t="shared" si="3"/>
        <v>140797.20252862634</v>
      </c>
      <c r="Q15" s="7"/>
      <c r="R15" s="7"/>
      <c r="S15" s="7"/>
      <c r="T15" s="7"/>
      <c r="U15" s="8"/>
    </row>
    <row r="16" spans="8:21" ht="14.4" thickBot="1" x14ac:dyDescent="0.3">
      <c r="K16" s="70">
        <v>4</v>
      </c>
      <c r="L16" s="61">
        <f t="shared" si="4"/>
        <v>140797.20252862634</v>
      </c>
      <c r="M16" s="61">
        <f t="shared" si="0"/>
        <v>13859.325525006119</v>
      </c>
      <c r="N16" s="61">
        <f t="shared" si="1"/>
        <v>4223.6322842540822</v>
      </c>
      <c r="O16" s="74">
        <f t="shared" si="2"/>
        <v>18082.957809260202</v>
      </c>
      <c r="P16" s="61">
        <f t="shared" si="3"/>
        <v>126937.87700362022</v>
      </c>
      <c r="Q16" s="7"/>
      <c r="R16" s="7"/>
      <c r="S16" s="7"/>
      <c r="T16" s="7"/>
      <c r="U16" s="8"/>
    </row>
    <row r="17" spans="8:21" ht="14.4" thickBot="1" x14ac:dyDescent="0.3">
      <c r="K17" s="70">
        <v>5</v>
      </c>
      <c r="L17" s="61">
        <f t="shared" si="4"/>
        <v>126937.87700362022</v>
      </c>
      <c r="M17" s="61">
        <f t="shared" si="0"/>
        <v>14275.07735582464</v>
      </c>
      <c r="N17" s="61">
        <f t="shared" si="1"/>
        <v>3807.8804534355613</v>
      </c>
      <c r="O17" s="74">
        <f t="shared" si="2"/>
        <v>18082.957809260202</v>
      </c>
      <c r="P17" s="61">
        <f t="shared" si="3"/>
        <v>112662.79964779557</v>
      </c>
      <c r="Q17" s="7"/>
      <c r="R17" s="7"/>
      <c r="S17" s="7"/>
      <c r="T17" s="7"/>
      <c r="U17" s="8"/>
    </row>
    <row r="18" spans="8:21" ht="14.4" thickBot="1" x14ac:dyDescent="0.3">
      <c r="K18" s="70">
        <v>6</v>
      </c>
      <c r="L18" s="61">
        <f t="shared" si="4"/>
        <v>112662.79964779557</v>
      </c>
      <c r="M18" s="61">
        <f t="shared" si="0"/>
        <v>14703.300903576073</v>
      </c>
      <c r="N18" s="61">
        <f t="shared" si="1"/>
        <v>3379.6569056841286</v>
      </c>
      <c r="O18" s="74">
        <f t="shared" si="2"/>
        <v>18082.957809260202</v>
      </c>
      <c r="P18" s="61">
        <f t="shared" si="3"/>
        <v>97959.498744219498</v>
      </c>
      <c r="Q18" s="7"/>
      <c r="R18" s="7"/>
      <c r="S18" s="7"/>
      <c r="T18" s="7"/>
      <c r="U18" s="8"/>
    </row>
    <row r="19" spans="8:21" ht="14.4" thickBot="1" x14ac:dyDescent="0.3">
      <c r="K19" s="70">
        <v>7</v>
      </c>
      <c r="L19" s="61">
        <f t="shared" si="4"/>
        <v>97959.498744219498</v>
      </c>
      <c r="M19" s="61">
        <f t="shared" si="0"/>
        <v>15144.370294630346</v>
      </c>
      <c r="N19" s="61">
        <f t="shared" si="1"/>
        <v>2938.5875146298572</v>
      </c>
      <c r="O19" s="74">
        <f t="shared" si="2"/>
        <v>18082.957809260202</v>
      </c>
      <c r="P19" s="61">
        <f t="shared" si="3"/>
        <v>82815.12844958916</v>
      </c>
      <c r="Q19" s="7"/>
      <c r="R19" s="7"/>
      <c r="S19" s="7"/>
      <c r="T19" s="7"/>
      <c r="U19" s="8"/>
    </row>
    <row r="20" spans="8:21" ht="14.4" thickBot="1" x14ac:dyDescent="0.3">
      <c r="K20" s="70">
        <v>8</v>
      </c>
      <c r="L20" s="61">
        <f t="shared" si="4"/>
        <v>82815.12844958916</v>
      </c>
      <c r="M20" s="61">
        <f t="shared" si="0"/>
        <v>15598.670878394389</v>
      </c>
      <c r="N20" s="61">
        <f t="shared" si="1"/>
        <v>2484.2869308658137</v>
      </c>
      <c r="O20" s="74">
        <f t="shared" si="2"/>
        <v>18082.957809260202</v>
      </c>
      <c r="P20" s="61">
        <f t="shared" si="3"/>
        <v>67216.457571194769</v>
      </c>
      <c r="Q20" s="7"/>
      <c r="R20" s="7"/>
      <c r="S20" s="7"/>
      <c r="T20" s="7"/>
      <c r="U20" s="8"/>
    </row>
    <row r="21" spans="8:21" ht="14.4" thickBot="1" x14ac:dyDescent="0.3">
      <c r="K21" s="70">
        <v>9</v>
      </c>
      <c r="L21" s="61">
        <f t="shared" si="4"/>
        <v>67216.457571194769</v>
      </c>
      <c r="M21" s="61">
        <f t="shared" si="0"/>
        <v>16066.599563980635</v>
      </c>
      <c r="N21" s="61">
        <f t="shared" si="1"/>
        <v>2016.3582452795681</v>
      </c>
      <c r="O21" s="74">
        <f t="shared" si="2"/>
        <v>18082.957809260202</v>
      </c>
      <c r="P21" s="61">
        <f t="shared" si="3"/>
        <v>51149.858007214134</v>
      </c>
      <c r="Q21" s="7"/>
      <c r="R21" s="7"/>
      <c r="S21" s="7"/>
      <c r="T21" s="7"/>
      <c r="U21" s="8"/>
    </row>
    <row r="22" spans="8:21" ht="14.4" thickBot="1" x14ac:dyDescent="0.3">
      <c r="K22" s="70">
        <v>10</v>
      </c>
      <c r="L22" s="61">
        <f t="shared" si="4"/>
        <v>51149.858007214134</v>
      </c>
      <c r="M22" s="61">
        <f t="shared" si="0"/>
        <v>16548.565166974873</v>
      </c>
      <c r="N22" s="61">
        <f t="shared" si="1"/>
        <v>1534.3926422853306</v>
      </c>
      <c r="O22" s="74">
        <f t="shared" si="2"/>
        <v>18082.957809260202</v>
      </c>
      <c r="P22" s="61">
        <f t="shared" si="3"/>
        <v>34601.292840239257</v>
      </c>
      <c r="Q22" s="7"/>
      <c r="R22" s="7"/>
      <c r="S22" s="7"/>
      <c r="T22" s="7"/>
      <c r="U22" s="8"/>
    </row>
    <row r="23" spans="8:21" ht="14.4" thickBot="1" x14ac:dyDescent="0.3">
      <c r="K23" s="70">
        <v>11</v>
      </c>
      <c r="L23" s="61">
        <f t="shared" si="4"/>
        <v>34601.292840239257</v>
      </c>
      <c r="M23" s="61">
        <f t="shared" si="0"/>
        <v>17044.988766606453</v>
      </c>
      <c r="N23" s="61">
        <f t="shared" si="1"/>
        <v>1037.9690426537481</v>
      </c>
      <c r="O23" s="74">
        <f t="shared" si="2"/>
        <v>18082.957809260202</v>
      </c>
      <c r="P23" s="61">
        <f t="shared" si="3"/>
        <v>17556.304073632804</v>
      </c>
      <c r="Q23" s="7"/>
      <c r="R23" s="7"/>
      <c r="S23" s="7"/>
      <c r="T23" s="7"/>
      <c r="U23" s="8"/>
    </row>
    <row r="24" spans="8:21" ht="14.4" thickBot="1" x14ac:dyDescent="0.3">
      <c r="K24" s="70">
        <v>12</v>
      </c>
      <c r="L24" s="61">
        <f t="shared" si="4"/>
        <v>17556.304073632804</v>
      </c>
      <c r="M24" s="61">
        <f t="shared" si="0"/>
        <v>17556.304073632884</v>
      </c>
      <c r="N24" s="61">
        <f t="shared" si="1"/>
        <v>526.65373562731691</v>
      </c>
      <c r="O24" s="74">
        <f t="shared" si="2"/>
        <v>18082.957809260202</v>
      </c>
      <c r="P24" s="84">
        <f t="shared" si="3"/>
        <v>-8.0035533756017685E-11</v>
      </c>
      <c r="Q24" s="7"/>
      <c r="R24" s="7"/>
      <c r="S24" s="7"/>
      <c r="T24" s="7"/>
      <c r="U24" s="8"/>
    </row>
    <row r="25" spans="8:21" x14ac:dyDescent="0.25">
      <c r="K25" s="6"/>
      <c r="L25" s="7"/>
      <c r="M25" s="7"/>
      <c r="N25" s="7"/>
      <c r="O25" s="7"/>
      <c r="P25" s="7"/>
      <c r="Q25" s="7"/>
      <c r="R25" s="7"/>
      <c r="S25" s="7"/>
      <c r="T25" s="7"/>
      <c r="U25" s="8"/>
    </row>
    <row r="26" spans="8:21" x14ac:dyDescent="0.25">
      <c r="K26" s="6"/>
      <c r="L26" s="7"/>
      <c r="M26" s="7"/>
      <c r="N26" s="7"/>
      <c r="O26" s="7"/>
      <c r="P26" s="7"/>
      <c r="Q26" s="7"/>
      <c r="R26" s="7"/>
      <c r="S26" s="7"/>
      <c r="T26" s="7"/>
      <c r="U26" s="8"/>
    </row>
    <row r="27" spans="8:21" x14ac:dyDescent="0.25">
      <c r="K27" s="6"/>
      <c r="L27" s="7"/>
      <c r="M27" s="7"/>
      <c r="N27" s="7"/>
      <c r="O27" s="7"/>
      <c r="P27" s="7"/>
      <c r="Q27" s="7"/>
      <c r="R27" s="7"/>
      <c r="S27" s="7"/>
      <c r="T27" s="7"/>
      <c r="U27" s="8"/>
    </row>
    <row r="28" spans="8:21" x14ac:dyDescent="0.25">
      <c r="K28" s="6"/>
      <c r="L28" s="7"/>
      <c r="M28" s="7"/>
      <c r="N28" s="7"/>
      <c r="O28" s="7"/>
      <c r="P28" s="7"/>
      <c r="Q28" s="7"/>
      <c r="R28" s="7"/>
      <c r="S28" s="7"/>
      <c r="T28" s="7"/>
      <c r="U28" s="8"/>
    </row>
    <row r="29" spans="8:21" x14ac:dyDescent="0.25">
      <c r="K29" s="6"/>
      <c r="L29" s="7"/>
      <c r="M29" s="7"/>
      <c r="N29" s="7"/>
      <c r="O29" s="7"/>
      <c r="P29" s="7"/>
      <c r="Q29" s="7"/>
      <c r="R29" s="7"/>
      <c r="S29" s="7"/>
      <c r="T29" s="7"/>
      <c r="U29" s="8"/>
    </row>
    <row r="30" spans="8:21" ht="22.8" x14ac:dyDescent="0.4">
      <c r="H30" s="75" t="s">
        <v>42</v>
      </c>
      <c r="K30" s="6"/>
      <c r="L30" s="7"/>
      <c r="M30" s="7"/>
      <c r="N30" s="7"/>
      <c r="O30" s="7"/>
      <c r="P30" s="7"/>
      <c r="Q30" s="7"/>
      <c r="R30" s="7"/>
      <c r="S30" s="7"/>
      <c r="T30" s="7"/>
      <c r="U30" s="8"/>
    </row>
    <row r="31" spans="8:21" x14ac:dyDescent="0.25">
      <c r="K31" s="6"/>
      <c r="L31" s="7"/>
      <c r="M31" s="7"/>
      <c r="N31" s="7"/>
      <c r="O31" s="7"/>
      <c r="P31" s="7"/>
      <c r="Q31" s="7"/>
      <c r="R31" s="7"/>
      <c r="S31" s="7"/>
      <c r="T31" s="7"/>
      <c r="U31" s="8"/>
    </row>
    <row r="32" spans="8:21" x14ac:dyDescent="0.25">
      <c r="K32" s="6"/>
      <c r="L32" s="7"/>
      <c r="M32" s="7"/>
      <c r="N32" s="7"/>
      <c r="O32" s="7"/>
      <c r="P32" s="7"/>
      <c r="Q32" s="7"/>
      <c r="R32" s="7"/>
      <c r="S32" s="7"/>
      <c r="T32" s="7"/>
      <c r="U32" s="8"/>
    </row>
    <row r="33" spans="11:21" x14ac:dyDescent="0.25">
      <c r="K33" s="6"/>
      <c r="L33" s="7"/>
      <c r="M33" s="7"/>
      <c r="N33" s="7"/>
      <c r="O33" s="7"/>
      <c r="P33" s="7"/>
      <c r="Q33" s="7"/>
      <c r="R33" s="7"/>
      <c r="S33" s="7"/>
      <c r="T33" s="7"/>
      <c r="U33" s="8"/>
    </row>
    <row r="34" spans="11:21" x14ac:dyDescent="0.25">
      <c r="K34" s="6"/>
      <c r="L34" s="7"/>
      <c r="M34" s="7"/>
      <c r="N34" s="7"/>
      <c r="O34" s="7"/>
      <c r="P34" s="7"/>
      <c r="Q34" s="7"/>
      <c r="R34" s="7"/>
      <c r="S34" s="7"/>
      <c r="T34" s="7"/>
      <c r="U34" s="8"/>
    </row>
    <row r="35" spans="11:21" x14ac:dyDescent="0.25">
      <c r="K35" s="6"/>
      <c r="L35" s="7"/>
      <c r="M35" s="7"/>
      <c r="N35" s="7"/>
      <c r="O35" s="7"/>
      <c r="P35" s="7"/>
      <c r="Q35" s="7"/>
      <c r="R35" s="7"/>
      <c r="S35" s="7"/>
      <c r="T35" s="7"/>
      <c r="U35" s="8"/>
    </row>
    <row r="36" spans="11:21" x14ac:dyDescent="0.25">
      <c r="K36" s="6"/>
      <c r="L36" s="7"/>
      <c r="M36" s="7"/>
      <c r="N36" s="7"/>
      <c r="O36" s="7"/>
      <c r="P36" s="7"/>
      <c r="Q36" s="7"/>
      <c r="R36" s="7"/>
      <c r="S36" s="7"/>
      <c r="T36" s="7"/>
      <c r="U36" s="8"/>
    </row>
    <row r="37" spans="11:21" x14ac:dyDescent="0.25">
      <c r="K37" s="6"/>
      <c r="L37" s="7"/>
      <c r="M37" s="7"/>
      <c r="N37" s="7"/>
      <c r="O37" s="7"/>
      <c r="P37" s="7"/>
      <c r="Q37" s="7"/>
      <c r="R37" s="7"/>
      <c r="S37" s="7"/>
      <c r="T37" s="7"/>
      <c r="U37" s="8"/>
    </row>
    <row r="38" spans="11:21" x14ac:dyDescent="0.25">
      <c r="K38" s="9" t="s">
        <v>0</v>
      </c>
      <c r="L38" s="7"/>
      <c r="M38" s="7"/>
      <c r="N38" s="7"/>
      <c r="O38" s="7"/>
      <c r="P38" s="7"/>
      <c r="Q38" s="7"/>
      <c r="R38" s="7"/>
      <c r="S38" s="7"/>
      <c r="T38" s="7"/>
      <c r="U38" s="8"/>
    </row>
    <row r="39" spans="11:21" x14ac:dyDescent="0.25">
      <c r="K39" s="6" t="s">
        <v>1</v>
      </c>
      <c r="L39" s="10">
        <v>1000000</v>
      </c>
      <c r="M39" s="7" t="s">
        <v>2</v>
      </c>
      <c r="N39" s="7"/>
      <c r="O39" s="11"/>
      <c r="P39" s="10"/>
      <c r="Q39" s="7"/>
      <c r="R39" s="7"/>
      <c r="S39" s="7"/>
      <c r="T39" s="7"/>
      <c r="U39" s="8"/>
    </row>
    <row r="40" spans="11:21" x14ac:dyDescent="0.25">
      <c r="K40" s="6" t="s">
        <v>3</v>
      </c>
      <c r="L40" s="7">
        <f>5*12</f>
        <v>60</v>
      </c>
      <c r="M40" s="7" t="s">
        <v>4</v>
      </c>
      <c r="N40" s="7"/>
      <c r="O40" s="7"/>
      <c r="P40" s="7"/>
      <c r="Q40" s="7"/>
      <c r="R40" s="7"/>
      <c r="S40" s="7"/>
      <c r="T40" s="7"/>
      <c r="U40" s="8"/>
    </row>
    <row r="41" spans="11:21" x14ac:dyDescent="0.25">
      <c r="K41" s="6" t="s">
        <v>5</v>
      </c>
      <c r="L41" s="11">
        <v>3.0000000000000001E-3</v>
      </c>
      <c r="M41" s="7" t="s">
        <v>6</v>
      </c>
      <c r="N41" s="7"/>
      <c r="O41" s="7"/>
      <c r="P41" s="11"/>
      <c r="Q41" s="7"/>
      <c r="R41" s="7"/>
      <c r="S41" s="7"/>
      <c r="T41" s="7"/>
      <c r="U41" s="8"/>
    </row>
    <row r="42" spans="11:21" ht="14.4" thickBot="1" x14ac:dyDescent="0.3">
      <c r="K42" s="6"/>
      <c r="L42" s="81">
        <f>PMT(L41,L40,-L39,,)</f>
        <v>18236.562647637405</v>
      </c>
      <c r="M42" s="73" t="s">
        <v>30</v>
      </c>
      <c r="N42" s="7"/>
      <c r="O42" s="7"/>
      <c r="P42" s="7"/>
      <c r="Q42" s="7"/>
      <c r="R42" s="7"/>
      <c r="S42" s="7"/>
      <c r="T42" s="7"/>
      <c r="U42" s="8"/>
    </row>
    <row r="43" spans="11:21" ht="14.4" thickBot="1" x14ac:dyDescent="0.3">
      <c r="K43" s="72" t="s">
        <v>7</v>
      </c>
      <c r="L43" s="72" t="s">
        <v>16</v>
      </c>
      <c r="M43" s="72" t="s">
        <v>8</v>
      </c>
      <c r="N43" s="72" t="s">
        <v>9</v>
      </c>
      <c r="O43" s="72" t="s">
        <v>10</v>
      </c>
      <c r="P43" s="72" t="s">
        <v>11</v>
      </c>
      <c r="Q43" s="7"/>
      <c r="R43" s="7"/>
      <c r="S43" s="7"/>
      <c r="T43" s="7"/>
      <c r="U43" s="8"/>
    </row>
    <row r="44" spans="11:21" ht="14.4" thickBot="1" x14ac:dyDescent="0.3">
      <c r="K44" s="60">
        <v>1</v>
      </c>
      <c r="L44" s="61">
        <f>L39</f>
        <v>1000000</v>
      </c>
      <c r="M44" s="61">
        <f>O44-N44</f>
        <v>15236.562647637405</v>
      </c>
      <c r="N44" s="61">
        <f>$L$41*L44</f>
        <v>3000</v>
      </c>
      <c r="O44" s="74">
        <f>$L$42</f>
        <v>18236.562647637405</v>
      </c>
      <c r="P44" s="61">
        <f>L44-M44</f>
        <v>984763.43735236255</v>
      </c>
      <c r="Q44" s="7"/>
      <c r="R44" s="7"/>
      <c r="S44" s="7"/>
      <c r="T44" s="7"/>
      <c r="U44" s="8"/>
    </row>
    <row r="45" spans="11:21" ht="14.4" thickBot="1" x14ac:dyDescent="0.3">
      <c r="K45" s="60">
        <v>2</v>
      </c>
      <c r="L45" s="61">
        <f>P44</f>
        <v>984763.43735236255</v>
      </c>
      <c r="M45" s="61">
        <f t="shared" ref="M45:M103" si="5">O45-N45</f>
        <v>15282.272335580317</v>
      </c>
      <c r="N45" s="61">
        <f t="shared" ref="N45:N103" si="6">$L$41*L45</f>
        <v>2954.2903120570877</v>
      </c>
      <c r="O45" s="74">
        <f t="shared" ref="O45:O103" si="7">$L$42</f>
        <v>18236.562647637405</v>
      </c>
      <c r="P45" s="61">
        <f t="shared" ref="P45:P103" si="8">L45-M45</f>
        <v>969481.16501678224</v>
      </c>
      <c r="Q45" s="7"/>
      <c r="R45" s="7"/>
      <c r="S45" s="7"/>
      <c r="T45" s="7"/>
      <c r="U45" s="8"/>
    </row>
    <row r="46" spans="11:21" ht="14.4" thickBot="1" x14ac:dyDescent="0.3">
      <c r="K46" s="60">
        <v>3</v>
      </c>
      <c r="L46" s="61">
        <f t="shared" ref="L46:L103" si="9">P45</f>
        <v>969481.16501678224</v>
      </c>
      <c r="M46" s="61">
        <f t="shared" si="5"/>
        <v>15328.119152587058</v>
      </c>
      <c r="N46" s="61">
        <f t="shared" si="6"/>
        <v>2908.4434950503469</v>
      </c>
      <c r="O46" s="74">
        <f t="shared" si="7"/>
        <v>18236.562647637405</v>
      </c>
      <c r="P46" s="61">
        <f t="shared" si="8"/>
        <v>954153.04586419521</v>
      </c>
      <c r="Q46" s="7"/>
      <c r="R46" s="7"/>
      <c r="S46" s="7"/>
      <c r="T46" s="7"/>
      <c r="U46" s="8"/>
    </row>
    <row r="47" spans="11:21" ht="14.4" thickBot="1" x14ac:dyDescent="0.3">
      <c r="K47" s="60">
        <v>4</v>
      </c>
      <c r="L47" s="61">
        <f t="shared" si="9"/>
        <v>954153.04586419521</v>
      </c>
      <c r="M47" s="61">
        <f t="shared" si="5"/>
        <v>15374.103510044821</v>
      </c>
      <c r="N47" s="61">
        <f t="shared" si="6"/>
        <v>2862.4591375925856</v>
      </c>
      <c r="O47" s="74">
        <f t="shared" si="7"/>
        <v>18236.562647637405</v>
      </c>
      <c r="P47" s="61">
        <f t="shared" si="8"/>
        <v>938778.94235415035</v>
      </c>
      <c r="Q47" s="7"/>
      <c r="R47" s="7"/>
      <c r="S47" s="7"/>
      <c r="T47" s="7"/>
      <c r="U47" s="8"/>
    </row>
    <row r="48" spans="11:21" ht="14.4" thickBot="1" x14ac:dyDescent="0.3">
      <c r="K48" s="60">
        <v>5</v>
      </c>
      <c r="L48" s="61">
        <f t="shared" si="9"/>
        <v>938778.94235415035</v>
      </c>
      <c r="M48" s="61">
        <f t="shared" si="5"/>
        <v>15420.225820574955</v>
      </c>
      <c r="N48" s="61">
        <f t="shared" si="6"/>
        <v>2816.336827062451</v>
      </c>
      <c r="O48" s="74">
        <f t="shared" si="7"/>
        <v>18236.562647637405</v>
      </c>
      <c r="P48" s="61">
        <f t="shared" si="8"/>
        <v>923358.71653357544</v>
      </c>
      <c r="Q48" s="7"/>
      <c r="R48" s="7"/>
      <c r="S48" s="7"/>
      <c r="T48" s="7"/>
      <c r="U48" s="8"/>
    </row>
    <row r="49" spans="11:21" ht="14.4" thickBot="1" x14ac:dyDescent="0.3">
      <c r="K49" s="60">
        <v>6</v>
      </c>
      <c r="L49" s="61">
        <f t="shared" si="9"/>
        <v>923358.71653357544</v>
      </c>
      <c r="M49" s="61">
        <f t="shared" si="5"/>
        <v>15466.48649803668</v>
      </c>
      <c r="N49" s="61">
        <f t="shared" si="6"/>
        <v>2770.0761496007262</v>
      </c>
      <c r="O49" s="74">
        <f t="shared" si="7"/>
        <v>18236.562647637405</v>
      </c>
      <c r="P49" s="61">
        <f t="shared" si="8"/>
        <v>907892.23003553879</v>
      </c>
      <c r="Q49" s="7"/>
      <c r="R49" s="7"/>
      <c r="S49" s="7"/>
      <c r="T49" s="7"/>
      <c r="U49" s="8"/>
    </row>
    <row r="50" spans="11:21" ht="14.4" thickBot="1" x14ac:dyDescent="0.3">
      <c r="K50" s="60">
        <v>7</v>
      </c>
      <c r="L50" s="61">
        <f t="shared" si="9"/>
        <v>907892.23003553879</v>
      </c>
      <c r="M50" s="61">
        <f t="shared" si="5"/>
        <v>15512.885957530789</v>
      </c>
      <c r="N50" s="61">
        <f t="shared" si="6"/>
        <v>2723.6766901066162</v>
      </c>
      <c r="O50" s="74">
        <f t="shared" si="7"/>
        <v>18236.562647637405</v>
      </c>
      <c r="P50" s="61">
        <f t="shared" si="8"/>
        <v>892379.34407800797</v>
      </c>
      <c r="Q50" s="7"/>
      <c r="R50" s="7"/>
      <c r="S50" s="7"/>
      <c r="T50" s="7"/>
      <c r="U50" s="8"/>
    </row>
    <row r="51" spans="11:21" ht="14.4" thickBot="1" x14ac:dyDescent="0.3">
      <c r="K51" s="60">
        <v>8</v>
      </c>
      <c r="L51" s="61">
        <f t="shared" si="9"/>
        <v>892379.34407800797</v>
      </c>
      <c r="M51" s="61">
        <f t="shared" si="5"/>
        <v>15559.424615403383</v>
      </c>
      <c r="N51" s="61">
        <f t="shared" si="6"/>
        <v>2677.1380322340237</v>
      </c>
      <c r="O51" s="74">
        <f t="shared" si="7"/>
        <v>18236.562647637405</v>
      </c>
      <c r="P51" s="61">
        <f t="shared" si="8"/>
        <v>876819.91946260456</v>
      </c>
      <c r="Q51" s="7"/>
      <c r="R51" s="7"/>
      <c r="S51" s="7"/>
      <c r="T51" s="7"/>
      <c r="U51" s="8"/>
    </row>
    <row r="52" spans="11:21" ht="14.4" thickBot="1" x14ac:dyDescent="0.3">
      <c r="K52" s="60">
        <v>9</v>
      </c>
      <c r="L52" s="61">
        <f t="shared" si="9"/>
        <v>876819.91946260456</v>
      </c>
      <c r="M52" s="61">
        <f t="shared" si="5"/>
        <v>15606.102889249592</v>
      </c>
      <c r="N52" s="61">
        <f t="shared" si="6"/>
        <v>2630.459758387814</v>
      </c>
      <c r="O52" s="74">
        <f t="shared" si="7"/>
        <v>18236.562647637405</v>
      </c>
      <c r="P52" s="61">
        <f t="shared" si="8"/>
        <v>861213.816573355</v>
      </c>
      <c r="Q52" s="7"/>
      <c r="R52" s="7"/>
      <c r="S52" s="7"/>
      <c r="T52" s="7"/>
      <c r="U52" s="8"/>
    </row>
    <row r="53" spans="11:21" ht="14.4" thickBot="1" x14ac:dyDescent="0.3">
      <c r="K53" s="60">
        <v>10</v>
      </c>
      <c r="L53" s="61">
        <f t="shared" si="9"/>
        <v>861213.816573355</v>
      </c>
      <c r="M53" s="61">
        <f t="shared" si="5"/>
        <v>15652.921197917341</v>
      </c>
      <c r="N53" s="61">
        <f t="shared" si="6"/>
        <v>2583.6414497200649</v>
      </c>
      <c r="O53" s="74">
        <f t="shared" si="7"/>
        <v>18236.562647637405</v>
      </c>
      <c r="P53" s="61">
        <f t="shared" si="8"/>
        <v>845560.89537543769</v>
      </c>
      <c r="Q53" s="7"/>
      <c r="R53" s="7"/>
      <c r="S53" s="7"/>
      <c r="T53" s="7"/>
      <c r="U53" s="8"/>
    </row>
    <row r="54" spans="11:21" ht="14.4" thickBot="1" x14ac:dyDescent="0.3">
      <c r="K54" s="60">
        <v>11</v>
      </c>
      <c r="L54" s="61">
        <f t="shared" si="9"/>
        <v>845560.89537543769</v>
      </c>
      <c r="M54" s="61">
        <f t="shared" si="5"/>
        <v>15699.879961511093</v>
      </c>
      <c r="N54" s="61">
        <f t="shared" si="6"/>
        <v>2536.682686126313</v>
      </c>
      <c r="O54" s="74">
        <f t="shared" si="7"/>
        <v>18236.562647637405</v>
      </c>
      <c r="P54" s="61">
        <f t="shared" si="8"/>
        <v>829861.01541392657</v>
      </c>
      <c r="Q54" s="7"/>
      <c r="R54" s="7"/>
      <c r="S54" s="7"/>
      <c r="T54" s="7"/>
      <c r="U54" s="8"/>
    </row>
    <row r="55" spans="11:21" ht="14.4" thickBot="1" x14ac:dyDescent="0.3">
      <c r="K55" s="60">
        <v>12</v>
      </c>
      <c r="L55" s="61">
        <f t="shared" si="9"/>
        <v>829861.01541392657</v>
      </c>
      <c r="M55" s="61">
        <f t="shared" si="5"/>
        <v>15746.979601395626</v>
      </c>
      <c r="N55" s="61">
        <f t="shared" si="6"/>
        <v>2489.5830462417798</v>
      </c>
      <c r="O55" s="74">
        <f t="shared" si="7"/>
        <v>18236.562647637405</v>
      </c>
      <c r="P55" s="61">
        <f t="shared" si="8"/>
        <v>814114.0358125309</v>
      </c>
      <c r="Q55" s="7"/>
      <c r="R55" s="7"/>
      <c r="S55" s="7"/>
      <c r="T55" s="7"/>
      <c r="U55" s="8"/>
    </row>
    <row r="56" spans="11:21" ht="14.4" thickBot="1" x14ac:dyDescent="0.3">
      <c r="K56" s="60">
        <v>13</v>
      </c>
      <c r="L56" s="61">
        <f t="shared" si="9"/>
        <v>814114.0358125309</v>
      </c>
      <c r="M56" s="61">
        <f t="shared" si="5"/>
        <v>15794.220540199813</v>
      </c>
      <c r="N56" s="61">
        <f t="shared" si="6"/>
        <v>2442.3421074375929</v>
      </c>
      <c r="O56" s="74">
        <f t="shared" si="7"/>
        <v>18236.562647637405</v>
      </c>
      <c r="P56" s="61">
        <f t="shared" si="8"/>
        <v>798319.81527233112</v>
      </c>
      <c r="Q56" s="7"/>
      <c r="R56" s="7"/>
      <c r="S56" s="7"/>
      <c r="T56" s="7"/>
      <c r="U56" s="8"/>
    </row>
    <row r="57" spans="11:21" ht="14.4" thickBot="1" x14ac:dyDescent="0.3">
      <c r="K57" s="60">
        <v>14</v>
      </c>
      <c r="L57" s="61">
        <f t="shared" si="9"/>
        <v>798319.81527233112</v>
      </c>
      <c r="M57" s="61">
        <f t="shared" si="5"/>
        <v>15841.603201820411</v>
      </c>
      <c r="N57" s="61">
        <f t="shared" si="6"/>
        <v>2394.9594458169936</v>
      </c>
      <c r="O57" s="74">
        <f t="shared" si="7"/>
        <v>18236.562647637405</v>
      </c>
      <c r="P57" s="61">
        <f t="shared" si="8"/>
        <v>782478.21207051072</v>
      </c>
      <c r="Q57" s="7"/>
      <c r="R57" s="7"/>
      <c r="S57" s="7"/>
      <c r="T57" s="7"/>
      <c r="U57" s="8"/>
    </row>
    <row r="58" spans="11:21" ht="14.4" thickBot="1" x14ac:dyDescent="0.3">
      <c r="K58" s="60">
        <v>15</v>
      </c>
      <c r="L58" s="61">
        <f t="shared" si="9"/>
        <v>782478.21207051072</v>
      </c>
      <c r="M58" s="61">
        <f t="shared" si="5"/>
        <v>15889.128011425873</v>
      </c>
      <c r="N58" s="61">
        <f t="shared" si="6"/>
        <v>2347.4346362115321</v>
      </c>
      <c r="O58" s="74">
        <f t="shared" si="7"/>
        <v>18236.562647637405</v>
      </c>
      <c r="P58" s="61">
        <f t="shared" si="8"/>
        <v>766589.08405908488</v>
      </c>
      <c r="Q58" s="7"/>
      <c r="R58" s="7"/>
      <c r="S58" s="7"/>
      <c r="T58" s="7"/>
      <c r="U58" s="8"/>
    </row>
    <row r="59" spans="11:21" ht="14.4" thickBot="1" x14ac:dyDescent="0.3">
      <c r="K59" s="60">
        <v>16</v>
      </c>
      <c r="L59" s="61">
        <f t="shared" si="9"/>
        <v>766589.08405908488</v>
      </c>
      <c r="M59" s="61">
        <f t="shared" si="5"/>
        <v>15936.795395460151</v>
      </c>
      <c r="N59" s="61">
        <f t="shared" si="6"/>
        <v>2299.7672521772547</v>
      </c>
      <c r="O59" s="74">
        <f t="shared" si="7"/>
        <v>18236.562647637405</v>
      </c>
      <c r="P59" s="61">
        <f t="shared" si="8"/>
        <v>750652.28866362479</v>
      </c>
      <c r="Q59" s="7"/>
      <c r="R59" s="7"/>
      <c r="S59" s="7"/>
      <c r="T59" s="7"/>
      <c r="U59" s="8"/>
    </row>
    <row r="60" spans="11:21" ht="14.4" thickBot="1" x14ac:dyDescent="0.3">
      <c r="K60" s="60">
        <v>17</v>
      </c>
      <c r="L60" s="61">
        <f t="shared" si="9"/>
        <v>750652.28866362479</v>
      </c>
      <c r="M60" s="61">
        <f t="shared" si="5"/>
        <v>15984.605781646531</v>
      </c>
      <c r="N60" s="61">
        <f t="shared" si="6"/>
        <v>2251.9568659908746</v>
      </c>
      <c r="O60" s="74">
        <f t="shared" si="7"/>
        <v>18236.562647637405</v>
      </c>
      <c r="P60" s="61">
        <f t="shared" si="8"/>
        <v>734667.68288197822</v>
      </c>
      <c r="Q60" s="7"/>
      <c r="R60" s="7"/>
      <c r="S60" s="7"/>
      <c r="T60" s="7"/>
      <c r="U60" s="8"/>
    </row>
    <row r="61" spans="11:21" ht="14.4" thickBot="1" x14ac:dyDescent="0.3">
      <c r="K61" s="60">
        <v>18</v>
      </c>
      <c r="L61" s="61">
        <f t="shared" si="9"/>
        <v>734667.68288197822</v>
      </c>
      <c r="M61" s="61">
        <f t="shared" si="5"/>
        <v>16032.559598991471</v>
      </c>
      <c r="N61" s="61">
        <f t="shared" si="6"/>
        <v>2204.0030486459345</v>
      </c>
      <c r="O61" s="74">
        <f t="shared" si="7"/>
        <v>18236.562647637405</v>
      </c>
      <c r="P61" s="61">
        <f t="shared" si="8"/>
        <v>718635.12328298681</v>
      </c>
      <c r="Q61" s="7"/>
      <c r="R61" s="7"/>
      <c r="S61" s="7"/>
      <c r="T61" s="7"/>
      <c r="U61" s="8"/>
    </row>
    <row r="62" spans="11:21" ht="14.4" thickBot="1" x14ac:dyDescent="0.3">
      <c r="K62" s="60">
        <v>19</v>
      </c>
      <c r="L62" s="61">
        <f t="shared" si="9"/>
        <v>718635.12328298681</v>
      </c>
      <c r="M62" s="61">
        <f t="shared" si="5"/>
        <v>16080.657277788445</v>
      </c>
      <c r="N62" s="61">
        <f t="shared" si="6"/>
        <v>2155.9053698489606</v>
      </c>
      <c r="O62" s="74">
        <f t="shared" si="7"/>
        <v>18236.562647637405</v>
      </c>
      <c r="P62" s="61">
        <f t="shared" si="8"/>
        <v>702554.46600519831</v>
      </c>
      <c r="Q62" s="7"/>
      <c r="R62" s="7"/>
      <c r="S62" s="7"/>
      <c r="T62" s="7"/>
      <c r="U62" s="8"/>
    </row>
    <row r="63" spans="11:21" ht="14.4" thickBot="1" x14ac:dyDescent="0.3">
      <c r="K63" s="60">
        <v>20</v>
      </c>
      <c r="L63" s="61">
        <f t="shared" si="9"/>
        <v>702554.46600519831</v>
      </c>
      <c r="M63" s="61">
        <f t="shared" si="5"/>
        <v>16128.899249621811</v>
      </c>
      <c r="N63" s="61">
        <f t="shared" si="6"/>
        <v>2107.6633980155948</v>
      </c>
      <c r="O63" s="74">
        <f t="shared" si="7"/>
        <v>18236.562647637405</v>
      </c>
      <c r="P63" s="61">
        <f t="shared" si="8"/>
        <v>686425.56675557652</v>
      </c>
      <c r="Q63" s="7"/>
      <c r="R63" s="7"/>
      <c r="S63" s="7"/>
      <c r="T63" s="7"/>
      <c r="U63" s="8"/>
    </row>
    <row r="64" spans="11:21" ht="14.4" thickBot="1" x14ac:dyDescent="0.3">
      <c r="K64" s="60">
        <v>21</v>
      </c>
      <c r="L64" s="61">
        <f t="shared" si="9"/>
        <v>686425.56675557652</v>
      </c>
      <c r="M64" s="61">
        <f t="shared" si="5"/>
        <v>16177.285947370676</v>
      </c>
      <c r="N64" s="61">
        <f t="shared" si="6"/>
        <v>2059.2767002667297</v>
      </c>
      <c r="O64" s="74">
        <f t="shared" si="7"/>
        <v>18236.562647637405</v>
      </c>
      <c r="P64" s="61">
        <f t="shared" si="8"/>
        <v>670248.28080820583</v>
      </c>
      <c r="Q64" s="7"/>
      <c r="R64" s="7"/>
      <c r="S64" s="7"/>
      <c r="T64" s="7"/>
      <c r="U64" s="8"/>
    </row>
    <row r="65" spans="11:21" ht="14.4" thickBot="1" x14ac:dyDescent="0.3">
      <c r="K65" s="60">
        <v>22</v>
      </c>
      <c r="L65" s="61">
        <f t="shared" si="9"/>
        <v>670248.28080820583</v>
      </c>
      <c r="M65" s="61">
        <f t="shared" si="5"/>
        <v>16225.817805212788</v>
      </c>
      <c r="N65" s="61">
        <f t="shared" si="6"/>
        <v>2010.7448424246174</v>
      </c>
      <c r="O65" s="74">
        <f t="shared" si="7"/>
        <v>18236.562647637405</v>
      </c>
      <c r="P65" s="61">
        <f t="shared" si="8"/>
        <v>654022.46300299303</v>
      </c>
      <c r="Q65" s="7"/>
      <c r="R65" s="7"/>
      <c r="S65" s="7"/>
      <c r="T65" s="7"/>
      <c r="U65" s="8"/>
    </row>
    <row r="66" spans="11:21" ht="14.4" thickBot="1" x14ac:dyDescent="0.3">
      <c r="K66" s="60">
        <v>23</v>
      </c>
      <c r="L66" s="61">
        <f t="shared" si="9"/>
        <v>654022.46300299303</v>
      </c>
      <c r="M66" s="61">
        <f t="shared" si="5"/>
        <v>16274.495258628427</v>
      </c>
      <c r="N66" s="61">
        <f t="shared" si="6"/>
        <v>1962.067389008979</v>
      </c>
      <c r="O66" s="74">
        <f t="shared" si="7"/>
        <v>18236.562647637405</v>
      </c>
      <c r="P66" s="61">
        <f t="shared" si="8"/>
        <v>637747.96774436464</v>
      </c>
      <c r="Q66" s="7"/>
      <c r="R66" s="7"/>
      <c r="S66" s="7"/>
      <c r="T66" s="7"/>
      <c r="U66" s="8"/>
    </row>
    <row r="67" spans="11:21" ht="14.4" thickBot="1" x14ac:dyDescent="0.3">
      <c r="K67" s="60">
        <v>24</v>
      </c>
      <c r="L67" s="61">
        <f t="shared" si="9"/>
        <v>637747.96774436464</v>
      </c>
      <c r="M67" s="61">
        <f t="shared" si="5"/>
        <v>16323.318744404311</v>
      </c>
      <c r="N67" s="61">
        <f t="shared" si="6"/>
        <v>1913.243903233094</v>
      </c>
      <c r="O67" s="74">
        <f t="shared" si="7"/>
        <v>18236.562647637405</v>
      </c>
      <c r="P67" s="61">
        <f t="shared" si="8"/>
        <v>621424.64899996028</v>
      </c>
      <c r="Q67" s="7"/>
      <c r="R67" s="7"/>
      <c r="S67" s="7"/>
      <c r="T67" s="7"/>
      <c r="U67" s="8"/>
    </row>
    <row r="68" spans="11:21" ht="14.4" thickBot="1" x14ac:dyDescent="0.3">
      <c r="K68" s="60">
        <v>25</v>
      </c>
      <c r="L68" s="61">
        <f t="shared" si="9"/>
        <v>621424.64899996028</v>
      </c>
      <c r="M68" s="61">
        <f t="shared" si="5"/>
        <v>16372.288700637524</v>
      </c>
      <c r="N68" s="61">
        <f t="shared" si="6"/>
        <v>1864.2739469998808</v>
      </c>
      <c r="O68" s="74">
        <f t="shared" si="7"/>
        <v>18236.562647637405</v>
      </c>
      <c r="P68" s="61">
        <f t="shared" si="8"/>
        <v>605052.36029932275</v>
      </c>
      <c r="Q68" s="7"/>
      <c r="R68" s="7"/>
      <c r="S68" s="7"/>
      <c r="T68" s="7"/>
      <c r="U68" s="8"/>
    </row>
    <row r="69" spans="11:21" ht="14.4" thickBot="1" x14ac:dyDescent="0.3">
      <c r="K69" s="60">
        <v>26</v>
      </c>
      <c r="L69" s="61">
        <f t="shared" si="9"/>
        <v>605052.36029932275</v>
      </c>
      <c r="M69" s="61">
        <f t="shared" si="5"/>
        <v>16421.405566739439</v>
      </c>
      <c r="N69" s="61">
        <f t="shared" si="6"/>
        <v>1815.1570808979684</v>
      </c>
      <c r="O69" s="74">
        <f t="shared" si="7"/>
        <v>18236.562647637405</v>
      </c>
      <c r="P69" s="61">
        <f t="shared" si="8"/>
        <v>588630.95473258337</v>
      </c>
      <c r="Q69" s="7"/>
      <c r="R69" s="7"/>
      <c r="S69" s="7"/>
      <c r="T69" s="7"/>
      <c r="U69" s="8"/>
    </row>
    <row r="70" spans="11:21" ht="14.4" thickBot="1" x14ac:dyDescent="0.3">
      <c r="K70" s="60">
        <v>27</v>
      </c>
      <c r="L70" s="61">
        <f t="shared" si="9"/>
        <v>588630.95473258337</v>
      </c>
      <c r="M70" s="61">
        <f t="shared" si="5"/>
        <v>16470.669783439655</v>
      </c>
      <c r="N70" s="61">
        <f t="shared" si="6"/>
        <v>1765.8928641977502</v>
      </c>
      <c r="O70" s="74">
        <f t="shared" si="7"/>
        <v>18236.562647637405</v>
      </c>
      <c r="P70" s="61">
        <f t="shared" si="8"/>
        <v>572160.28494914377</v>
      </c>
      <c r="Q70" s="7"/>
      <c r="R70" s="7"/>
      <c r="S70" s="7"/>
      <c r="T70" s="7"/>
      <c r="U70" s="8"/>
    </row>
    <row r="71" spans="11:21" ht="14.4" thickBot="1" x14ac:dyDescent="0.3">
      <c r="K71" s="60">
        <v>28</v>
      </c>
      <c r="L71" s="61">
        <f t="shared" si="9"/>
        <v>572160.28494914377</v>
      </c>
      <c r="M71" s="61">
        <f t="shared" si="5"/>
        <v>16520.081792789973</v>
      </c>
      <c r="N71" s="61">
        <f t="shared" si="6"/>
        <v>1716.4808548474314</v>
      </c>
      <c r="O71" s="74">
        <f t="shared" si="7"/>
        <v>18236.562647637405</v>
      </c>
      <c r="P71" s="61">
        <f t="shared" si="8"/>
        <v>555640.20315635379</v>
      </c>
      <c r="Q71" s="7"/>
      <c r="R71" s="7"/>
      <c r="S71" s="7"/>
      <c r="T71" s="7"/>
      <c r="U71" s="8"/>
    </row>
    <row r="72" spans="11:21" ht="14.4" thickBot="1" x14ac:dyDescent="0.3">
      <c r="K72" s="60">
        <v>29</v>
      </c>
      <c r="L72" s="61">
        <f t="shared" si="9"/>
        <v>555640.20315635379</v>
      </c>
      <c r="M72" s="61">
        <f t="shared" si="5"/>
        <v>16569.642038168346</v>
      </c>
      <c r="N72" s="61">
        <f t="shared" si="6"/>
        <v>1666.9206094690614</v>
      </c>
      <c r="O72" s="74">
        <f t="shared" si="7"/>
        <v>18236.562647637405</v>
      </c>
      <c r="P72" s="61">
        <f t="shared" si="8"/>
        <v>539070.5611181854</v>
      </c>
      <c r="Q72" s="7"/>
      <c r="R72" s="7"/>
      <c r="S72" s="7"/>
      <c r="T72" s="7"/>
      <c r="U72" s="8"/>
    </row>
    <row r="73" spans="11:21" ht="14.4" thickBot="1" x14ac:dyDescent="0.3">
      <c r="K73" s="60">
        <v>30</v>
      </c>
      <c r="L73" s="61">
        <f t="shared" si="9"/>
        <v>539070.5611181854</v>
      </c>
      <c r="M73" s="61">
        <f t="shared" si="5"/>
        <v>16619.35096428285</v>
      </c>
      <c r="N73" s="61">
        <f t="shared" si="6"/>
        <v>1617.2116833545563</v>
      </c>
      <c r="O73" s="74">
        <f t="shared" si="7"/>
        <v>18236.562647637405</v>
      </c>
      <c r="P73" s="61">
        <f t="shared" si="8"/>
        <v>522451.21015390253</v>
      </c>
      <c r="Q73" s="7"/>
      <c r="R73" s="7"/>
      <c r="S73" s="7"/>
      <c r="T73" s="7"/>
      <c r="U73" s="8"/>
    </row>
    <row r="74" spans="11:21" ht="14.4" thickBot="1" x14ac:dyDescent="0.3">
      <c r="K74" s="60">
        <v>31</v>
      </c>
      <c r="L74" s="61">
        <f t="shared" si="9"/>
        <v>522451.21015390253</v>
      </c>
      <c r="M74" s="61">
        <f t="shared" si="5"/>
        <v>16669.209017175697</v>
      </c>
      <c r="N74" s="61">
        <f t="shared" si="6"/>
        <v>1567.3536304617076</v>
      </c>
      <c r="O74" s="74">
        <f t="shared" si="7"/>
        <v>18236.562647637405</v>
      </c>
      <c r="P74" s="61">
        <f t="shared" si="8"/>
        <v>505782.00113672682</v>
      </c>
      <c r="Q74" s="7"/>
      <c r="R74" s="7"/>
      <c r="S74" s="7"/>
      <c r="T74" s="7"/>
      <c r="U74" s="8"/>
    </row>
    <row r="75" spans="11:21" ht="14.4" thickBot="1" x14ac:dyDescent="0.3">
      <c r="K75" s="60">
        <v>32</v>
      </c>
      <c r="L75" s="61">
        <f t="shared" si="9"/>
        <v>505782.00113672682</v>
      </c>
      <c r="M75" s="61">
        <f t="shared" si="5"/>
        <v>16719.216644227225</v>
      </c>
      <c r="N75" s="61">
        <f t="shared" si="6"/>
        <v>1517.3460034101804</v>
      </c>
      <c r="O75" s="74">
        <f t="shared" si="7"/>
        <v>18236.562647637405</v>
      </c>
      <c r="P75" s="61">
        <f t="shared" si="8"/>
        <v>489062.7844924996</v>
      </c>
      <c r="Q75" s="7"/>
      <c r="R75" s="7"/>
      <c r="S75" s="7"/>
      <c r="T75" s="7"/>
      <c r="U75" s="8"/>
    </row>
    <row r="76" spans="11:21" ht="14.4" thickBot="1" x14ac:dyDescent="0.3">
      <c r="K76" s="60">
        <v>33</v>
      </c>
      <c r="L76" s="61">
        <f t="shared" si="9"/>
        <v>489062.7844924996</v>
      </c>
      <c r="M76" s="61">
        <f t="shared" si="5"/>
        <v>16769.374294159905</v>
      </c>
      <c r="N76" s="61">
        <f t="shared" si="6"/>
        <v>1467.1883534774988</v>
      </c>
      <c r="O76" s="74">
        <f t="shared" si="7"/>
        <v>18236.562647637405</v>
      </c>
      <c r="P76" s="61">
        <f t="shared" si="8"/>
        <v>472293.41019833973</v>
      </c>
      <c r="Q76" s="7"/>
      <c r="R76" s="7"/>
      <c r="S76" s="7"/>
      <c r="T76" s="7"/>
      <c r="U76" s="8"/>
    </row>
    <row r="77" spans="11:21" ht="14.4" thickBot="1" x14ac:dyDescent="0.3">
      <c r="K77" s="60">
        <v>34</v>
      </c>
      <c r="L77" s="61">
        <f t="shared" si="9"/>
        <v>472293.41019833973</v>
      </c>
      <c r="M77" s="61">
        <f t="shared" si="5"/>
        <v>16819.682417042386</v>
      </c>
      <c r="N77" s="61">
        <f t="shared" si="6"/>
        <v>1416.8802305950192</v>
      </c>
      <c r="O77" s="74">
        <f t="shared" si="7"/>
        <v>18236.562647637405</v>
      </c>
      <c r="P77" s="61">
        <f t="shared" si="8"/>
        <v>455473.72778129735</v>
      </c>
      <c r="Q77" s="7"/>
      <c r="R77" s="7"/>
      <c r="S77" s="7"/>
      <c r="T77" s="7"/>
      <c r="U77" s="8"/>
    </row>
    <row r="78" spans="11:21" ht="14.4" thickBot="1" x14ac:dyDescent="0.3">
      <c r="K78" s="60">
        <v>35</v>
      </c>
      <c r="L78" s="61">
        <f t="shared" si="9"/>
        <v>455473.72778129735</v>
      </c>
      <c r="M78" s="61">
        <f t="shared" si="5"/>
        <v>16870.141464293512</v>
      </c>
      <c r="N78" s="61">
        <f t="shared" si="6"/>
        <v>1366.4211833438922</v>
      </c>
      <c r="O78" s="74">
        <f t="shared" si="7"/>
        <v>18236.562647637405</v>
      </c>
      <c r="P78" s="61">
        <f t="shared" si="8"/>
        <v>438603.58631700382</v>
      </c>
      <c r="Q78" s="7"/>
      <c r="R78" s="7"/>
      <c r="S78" s="7"/>
      <c r="T78" s="7"/>
      <c r="U78" s="8"/>
    </row>
    <row r="79" spans="11:21" ht="14.4" thickBot="1" x14ac:dyDescent="0.3">
      <c r="K79" s="60">
        <v>36</v>
      </c>
      <c r="L79" s="61">
        <f t="shared" si="9"/>
        <v>438603.58631700382</v>
      </c>
      <c r="M79" s="61">
        <f t="shared" si="5"/>
        <v>16920.751888686395</v>
      </c>
      <c r="N79" s="61">
        <f t="shared" si="6"/>
        <v>1315.8107589510114</v>
      </c>
      <c r="O79" s="74">
        <f t="shared" si="7"/>
        <v>18236.562647637405</v>
      </c>
      <c r="P79" s="61">
        <f t="shared" si="8"/>
        <v>421682.83442831744</v>
      </c>
      <c r="Q79" s="7"/>
      <c r="R79" s="7"/>
      <c r="S79" s="7"/>
      <c r="T79" s="7"/>
      <c r="U79" s="8"/>
    </row>
    <row r="80" spans="11:21" ht="14.4" thickBot="1" x14ac:dyDescent="0.3">
      <c r="K80" s="60">
        <v>37</v>
      </c>
      <c r="L80" s="61">
        <f t="shared" si="9"/>
        <v>421682.83442831744</v>
      </c>
      <c r="M80" s="61">
        <f t="shared" si="5"/>
        <v>16971.514144352452</v>
      </c>
      <c r="N80" s="61">
        <f t="shared" si="6"/>
        <v>1265.0485032849524</v>
      </c>
      <c r="O80" s="74">
        <f t="shared" si="7"/>
        <v>18236.562647637405</v>
      </c>
      <c r="P80" s="61">
        <f t="shared" si="8"/>
        <v>404711.32028396497</v>
      </c>
      <c r="Q80" s="7"/>
      <c r="R80" s="7"/>
      <c r="S80" s="7"/>
      <c r="T80" s="7"/>
      <c r="U80" s="8"/>
    </row>
    <row r="81" spans="11:21" ht="14.4" thickBot="1" x14ac:dyDescent="0.3">
      <c r="K81" s="60">
        <v>38</v>
      </c>
      <c r="L81" s="61">
        <f t="shared" si="9"/>
        <v>404711.32028396497</v>
      </c>
      <c r="M81" s="61">
        <f t="shared" si="5"/>
        <v>17022.428686785512</v>
      </c>
      <c r="N81" s="61">
        <f t="shared" si="6"/>
        <v>1214.1339608518949</v>
      </c>
      <c r="O81" s="74">
        <f t="shared" si="7"/>
        <v>18236.562647637405</v>
      </c>
      <c r="P81" s="61">
        <f t="shared" si="8"/>
        <v>387688.89159717946</v>
      </c>
      <c r="Q81" s="7"/>
      <c r="R81" s="7"/>
      <c r="S81" s="7"/>
      <c r="T81" s="7"/>
      <c r="U81" s="8"/>
    </row>
    <row r="82" spans="11:21" ht="14.4" thickBot="1" x14ac:dyDescent="0.3">
      <c r="K82" s="60">
        <v>39</v>
      </c>
      <c r="L82" s="61">
        <f t="shared" si="9"/>
        <v>387688.89159717946</v>
      </c>
      <c r="M82" s="61">
        <f t="shared" si="5"/>
        <v>17073.495972845867</v>
      </c>
      <c r="N82" s="61">
        <f t="shared" si="6"/>
        <v>1163.0666747915384</v>
      </c>
      <c r="O82" s="74">
        <f t="shared" si="7"/>
        <v>18236.562647637405</v>
      </c>
      <c r="P82" s="61">
        <f t="shared" si="8"/>
        <v>370615.39562433359</v>
      </c>
      <c r="Q82" s="7"/>
      <c r="R82" s="7"/>
      <c r="S82" s="7"/>
      <c r="T82" s="7"/>
      <c r="U82" s="8"/>
    </row>
    <row r="83" spans="11:21" ht="14.4" thickBot="1" x14ac:dyDescent="0.3">
      <c r="K83" s="60">
        <v>40</v>
      </c>
      <c r="L83" s="61">
        <f t="shared" si="9"/>
        <v>370615.39562433359</v>
      </c>
      <c r="M83" s="61">
        <f t="shared" si="5"/>
        <v>17124.716460764404</v>
      </c>
      <c r="N83" s="61">
        <f t="shared" si="6"/>
        <v>1111.8461868730008</v>
      </c>
      <c r="O83" s="74">
        <f t="shared" si="7"/>
        <v>18236.562647637405</v>
      </c>
      <c r="P83" s="61">
        <f t="shared" si="8"/>
        <v>353490.67916356918</v>
      </c>
      <c r="Q83" s="7"/>
      <c r="R83" s="7"/>
      <c r="S83" s="7"/>
      <c r="T83" s="7"/>
      <c r="U83" s="8"/>
    </row>
    <row r="84" spans="11:21" ht="14.4" thickBot="1" x14ac:dyDescent="0.3">
      <c r="K84" s="60">
        <v>41</v>
      </c>
      <c r="L84" s="61">
        <f t="shared" si="9"/>
        <v>353490.67916356918</v>
      </c>
      <c r="M84" s="61">
        <f t="shared" si="5"/>
        <v>17176.090610146697</v>
      </c>
      <c r="N84" s="61">
        <f t="shared" si="6"/>
        <v>1060.4720374907076</v>
      </c>
      <c r="O84" s="74">
        <f t="shared" si="7"/>
        <v>18236.562647637405</v>
      </c>
      <c r="P84" s="61">
        <f t="shared" si="8"/>
        <v>336314.58855342248</v>
      </c>
      <c r="Q84" s="7"/>
      <c r="R84" s="7"/>
      <c r="S84" s="7"/>
      <c r="T84" s="7"/>
      <c r="U84" s="8"/>
    </row>
    <row r="85" spans="11:21" ht="14.4" thickBot="1" x14ac:dyDescent="0.3">
      <c r="K85" s="60">
        <v>42</v>
      </c>
      <c r="L85" s="61">
        <f t="shared" si="9"/>
        <v>336314.58855342248</v>
      </c>
      <c r="M85" s="61">
        <f t="shared" si="5"/>
        <v>17227.618881977138</v>
      </c>
      <c r="N85" s="61">
        <f t="shared" si="6"/>
        <v>1008.9437656602674</v>
      </c>
      <c r="O85" s="74">
        <f t="shared" si="7"/>
        <v>18236.562647637405</v>
      </c>
      <c r="P85" s="61">
        <f t="shared" si="8"/>
        <v>319086.96967144532</v>
      </c>
      <c r="Q85" s="7"/>
      <c r="R85" s="7"/>
      <c r="S85" s="7"/>
      <c r="T85" s="7"/>
      <c r="U85" s="8"/>
    </row>
    <row r="86" spans="11:21" ht="14.4" thickBot="1" x14ac:dyDescent="0.3">
      <c r="K86" s="60">
        <v>43</v>
      </c>
      <c r="L86" s="61">
        <f t="shared" si="9"/>
        <v>319086.96967144532</v>
      </c>
      <c r="M86" s="61">
        <f t="shared" si="5"/>
        <v>17279.301738623071</v>
      </c>
      <c r="N86" s="61">
        <f t="shared" si="6"/>
        <v>957.26090901433599</v>
      </c>
      <c r="O86" s="74">
        <f t="shared" si="7"/>
        <v>18236.562647637405</v>
      </c>
      <c r="P86" s="61">
        <f t="shared" si="8"/>
        <v>301807.66793282225</v>
      </c>
      <c r="Q86" s="7"/>
      <c r="R86" s="7"/>
      <c r="S86" s="7"/>
      <c r="T86" s="7"/>
      <c r="U86" s="8"/>
    </row>
    <row r="87" spans="11:21" ht="14.4" thickBot="1" x14ac:dyDescent="0.3">
      <c r="K87" s="60">
        <v>44</v>
      </c>
      <c r="L87" s="61">
        <f t="shared" si="9"/>
        <v>301807.66793282225</v>
      </c>
      <c r="M87" s="61">
        <f t="shared" si="5"/>
        <v>17331.139643838938</v>
      </c>
      <c r="N87" s="61">
        <f t="shared" si="6"/>
        <v>905.42300379846677</v>
      </c>
      <c r="O87" s="74">
        <f t="shared" si="7"/>
        <v>18236.562647637405</v>
      </c>
      <c r="P87" s="61">
        <f t="shared" si="8"/>
        <v>284476.52828898333</v>
      </c>
      <c r="Q87" s="7"/>
      <c r="R87" s="7"/>
      <c r="S87" s="7"/>
      <c r="T87" s="7"/>
      <c r="U87" s="8"/>
    </row>
    <row r="88" spans="11:21" ht="14.4" thickBot="1" x14ac:dyDescent="0.3">
      <c r="K88" s="60">
        <v>45</v>
      </c>
      <c r="L88" s="61">
        <f t="shared" si="9"/>
        <v>284476.52828898333</v>
      </c>
      <c r="M88" s="61">
        <f t="shared" si="5"/>
        <v>17383.133062770456</v>
      </c>
      <c r="N88" s="61">
        <f t="shared" si="6"/>
        <v>853.42958486694999</v>
      </c>
      <c r="O88" s="74">
        <f t="shared" si="7"/>
        <v>18236.562647637405</v>
      </c>
      <c r="P88" s="61">
        <f t="shared" si="8"/>
        <v>267093.39522621286</v>
      </c>
      <c r="Q88" s="7"/>
      <c r="R88" s="7"/>
      <c r="S88" s="7"/>
      <c r="T88" s="7"/>
      <c r="U88" s="8"/>
    </row>
    <row r="89" spans="11:21" ht="14.4" thickBot="1" x14ac:dyDescent="0.3">
      <c r="K89" s="60">
        <v>46</v>
      </c>
      <c r="L89" s="61">
        <f t="shared" si="9"/>
        <v>267093.39522621286</v>
      </c>
      <c r="M89" s="61">
        <f t="shared" si="5"/>
        <v>17435.282461958766</v>
      </c>
      <c r="N89" s="61">
        <f t="shared" si="6"/>
        <v>801.28018567863865</v>
      </c>
      <c r="O89" s="74">
        <f t="shared" si="7"/>
        <v>18236.562647637405</v>
      </c>
      <c r="P89" s="61">
        <f t="shared" si="8"/>
        <v>249658.1127642541</v>
      </c>
      <c r="Q89" s="7"/>
      <c r="R89" s="7"/>
      <c r="S89" s="7"/>
      <c r="T89" s="7"/>
      <c r="U89" s="8"/>
    </row>
    <row r="90" spans="11:21" ht="14.4" thickBot="1" x14ac:dyDescent="0.3">
      <c r="K90" s="60">
        <v>47</v>
      </c>
      <c r="L90" s="61">
        <f t="shared" si="9"/>
        <v>249658.1127642541</v>
      </c>
      <c r="M90" s="61">
        <f t="shared" si="5"/>
        <v>17487.588309344643</v>
      </c>
      <c r="N90" s="61">
        <f t="shared" si="6"/>
        <v>748.97433829276235</v>
      </c>
      <c r="O90" s="74">
        <f t="shared" si="7"/>
        <v>18236.562647637405</v>
      </c>
      <c r="P90" s="61">
        <f t="shared" si="8"/>
        <v>232170.52445490946</v>
      </c>
      <c r="Q90" s="7"/>
      <c r="R90" s="7"/>
      <c r="S90" s="7"/>
      <c r="T90" s="7"/>
      <c r="U90" s="8"/>
    </row>
    <row r="91" spans="11:21" ht="14.4" thickBot="1" x14ac:dyDescent="0.3">
      <c r="K91" s="60">
        <v>48</v>
      </c>
      <c r="L91" s="61">
        <f t="shared" si="9"/>
        <v>232170.52445490946</v>
      </c>
      <c r="M91" s="61">
        <f t="shared" si="5"/>
        <v>17540.051074272676</v>
      </c>
      <c r="N91" s="61">
        <f t="shared" si="6"/>
        <v>696.51157336472841</v>
      </c>
      <c r="O91" s="74">
        <f t="shared" si="7"/>
        <v>18236.562647637405</v>
      </c>
      <c r="P91" s="61">
        <f t="shared" si="8"/>
        <v>214630.47338063677</v>
      </c>
      <c r="Q91" s="7"/>
      <c r="R91" s="7"/>
      <c r="S91" s="7"/>
      <c r="T91" s="7"/>
      <c r="U91" s="8"/>
    </row>
    <row r="92" spans="11:21" ht="14.4" thickBot="1" x14ac:dyDescent="0.3">
      <c r="K92" s="60">
        <v>49</v>
      </c>
      <c r="L92" s="61">
        <f t="shared" si="9"/>
        <v>214630.47338063677</v>
      </c>
      <c r="M92" s="61">
        <f t="shared" si="5"/>
        <v>17592.671227495495</v>
      </c>
      <c r="N92" s="61">
        <f t="shared" si="6"/>
        <v>643.89142014191032</v>
      </c>
      <c r="O92" s="74">
        <f t="shared" si="7"/>
        <v>18236.562647637405</v>
      </c>
      <c r="P92" s="61">
        <f t="shared" si="8"/>
        <v>197037.80215314127</v>
      </c>
      <c r="Q92" s="7"/>
      <c r="R92" s="7"/>
      <c r="S92" s="7"/>
      <c r="T92" s="7"/>
      <c r="U92" s="8"/>
    </row>
    <row r="93" spans="11:21" ht="14.4" thickBot="1" x14ac:dyDescent="0.3">
      <c r="K93" s="60">
        <v>50</v>
      </c>
      <c r="L93" s="61">
        <f t="shared" si="9"/>
        <v>197037.80215314127</v>
      </c>
      <c r="M93" s="61">
        <f t="shared" si="5"/>
        <v>17645.449241177983</v>
      </c>
      <c r="N93" s="61">
        <f t="shared" si="6"/>
        <v>591.1134064594238</v>
      </c>
      <c r="O93" s="74">
        <f t="shared" si="7"/>
        <v>18236.562647637405</v>
      </c>
      <c r="P93" s="61">
        <f t="shared" si="8"/>
        <v>179392.35291196327</v>
      </c>
      <c r="Q93" s="7"/>
      <c r="R93" s="7"/>
      <c r="S93" s="7"/>
      <c r="T93" s="7"/>
      <c r="U93" s="8"/>
    </row>
    <row r="94" spans="11:21" ht="14.4" thickBot="1" x14ac:dyDescent="0.3">
      <c r="K94" s="60">
        <v>51</v>
      </c>
      <c r="L94" s="61">
        <f t="shared" si="9"/>
        <v>179392.35291196327</v>
      </c>
      <c r="M94" s="61">
        <f t="shared" si="5"/>
        <v>17698.385588901514</v>
      </c>
      <c r="N94" s="61">
        <f t="shared" si="6"/>
        <v>538.17705873588989</v>
      </c>
      <c r="O94" s="74">
        <f t="shared" si="7"/>
        <v>18236.562647637405</v>
      </c>
      <c r="P94" s="61">
        <f t="shared" si="8"/>
        <v>161693.96732306175</v>
      </c>
      <c r="Q94" s="7"/>
      <c r="R94" s="7"/>
      <c r="S94" s="7"/>
      <c r="T94" s="7"/>
      <c r="U94" s="8"/>
    </row>
    <row r="95" spans="11:21" ht="14.4" thickBot="1" x14ac:dyDescent="0.3">
      <c r="K95" s="60">
        <v>52</v>
      </c>
      <c r="L95" s="61">
        <f t="shared" si="9"/>
        <v>161693.96732306175</v>
      </c>
      <c r="M95" s="61">
        <f t="shared" si="5"/>
        <v>17751.480745668221</v>
      </c>
      <c r="N95" s="61">
        <f t="shared" si="6"/>
        <v>485.08190196918525</v>
      </c>
      <c r="O95" s="74">
        <f t="shared" si="7"/>
        <v>18236.562647637405</v>
      </c>
      <c r="P95" s="61">
        <f t="shared" si="8"/>
        <v>143942.48657739352</v>
      </c>
      <c r="Q95" s="7"/>
      <c r="R95" s="7"/>
      <c r="S95" s="7"/>
      <c r="T95" s="7"/>
      <c r="U95" s="8"/>
    </row>
    <row r="96" spans="11:21" ht="14.4" thickBot="1" x14ac:dyDescent="0.3">
      <c r="K96" s="60">
        <v>53</v>
      </c>
      <c r="L96" s="61">
        <f t="shared" si="9"/>
        <v>143942.48657739352</v>
      </c>
      <c r="M96" s="61">
        <f t="shared" si="5"/>
        <v>17804.735187905226</v>
      </c>
      <c r="N96" s="61">
        <f t="shared" si="6"/>
        <v>431.82745973218056</v>
      </c>
      <c r="O96" s="74">
        <f t="shared" si="7"/>
        <v>18236.562647637405</v>
      </c>
      <c r="P96" s="61">
        <f t="shared" si="8"/>
        <v>126137.75138948829</v>
      </c>
      <c r="Q96" s="7"/>
      <c r="R96" s="7"/>
      <c r="S96" s="7"/>
      <c r="T96" s="7"/>
      <c r="U96" s="8"/>
    </row>
    <row r="97" spans="11:21" ht="14.4" thickBot="1" x14ac:dyDescent="0.3">
      <c r="K97" s="60">
        <v>54</v>
      </c>
      <c r="L97" s="61">
        <f t="shared" si="9"/>
        <v>126137.75138948829</v>
      </c>
      <c r="M97" s="61">
        <f t="shared" si="5"/>
        <v>17858.149393468942</v>
      </c>
      <c r="N97" s="61">
        <f t="shared" si="6"/>
        <v>378.41325416846485</v>
      </c>
      <c r="O97" s="74">
        <f t="shared" si="7"/>
        <v>18236.562647637405</v>
      </c>
      <c r="P97" s="61">
        <f t="shared" si="8"/>
        <v>108279.60199601934</v>
      </c>
      <c r="Q97" s="7"/>
      <c r="R97" s="7"/>
      <c r="S97" s="7"/>
      <c r="T97" s="7"/>
      <c r="U97" s="8"/>
    </row>
    <row r="98" spans="11:21" ht="14.4" thickBot="1" x14ac:dyDescent="0.3">
      <c r="K98" s="60">
        <v>55</v>
      </c>
      <c r="L98" s="61">
        <f t="shared" si="9"/>
        <v>108279.60199601934</v>
      </c>
      <c r="M98" s="61">
        <f t="shared" si="5"/>
        <v>17911.723841649349</v>
      </c>
      <c r="N98" s="61">
        <f t="shared" si="6"/>
        <v>324.83880598805803</v>
      </c>
      <c r="O98" s="74">
        <f t="shared" si="7"/>
        <v>18236.562647637405</v>
      </c>
      <c r="P98" s="61">
        <f t="shared" si="8"/>
        <v>90367.878154369988</v>
      </c>
      <c r="Q98" s="7"/>
      <c r="R98" s="7"/>
      <c r="S98" s="7"/>
      <c r="T98" s="7"/>
      <c r="U98" s="8"/>
    </row>
    <row r="99" spans="11:21" ht="14.4" thickBot="1" x14ac:dyDescent="0.3">
      <c r="K99" s="60">
        <v>56</v>
      </c>
      <c r="L99" s="61">
        <f t="shared" si="9"/>
        <v>90367.878154369988</v>
      </c>
      <c r="M99" s="61">
        <f t="shared" si="5"/>
        <v>17965.459013174295</v>
      </c>
      <c r="N99" s="61">
        <f t="shared" si="6"/>
        <v>271.10363446310998</v>
      </c>
      <c r="O99" s="74">
        <f t="shared" si="7"/>
        <v>18236.562647637405</v>
      </c>
      <c r="P99" s="61">
        <f t="shared" si="8"/>
        <v>72402.419141195685</v>
      </c>
      <c r="Q99" s="7"/>
      <c r="R99" s="7"/>
      <c r="S99" s="7"/>
      <c r="T99" s="7"/>
      <c r="U99" s="8"/>
    </row>
    <row r="100" spans="11:21" ht="14.4" thickBot="1" x14ac:dyDescent="0.3">
      <c r="K100" s="60">
        <v>57</v>
      </c>
      <c r="L100" s="61">
        <f t="shared" si="9"/>
        <v>72402.419141195685</v>
      </c>
      <c r="M100" s="61">
        <f t="shared" si="5"/>
        <v>18019.355390213819</v>
      </c>
      <c r="N100" s="61">
        <f t="shared" si="6"/>
        <v>217.20725742358707</v>
      </c>
      <c r="O100" s="74">
        <f t="shared" si="7"/>
        <v>18236.562647637405</v>
      </c>
      <c r="P100" s="61">
        <f t="shared" si="8"/>
        <v>54383.063750981863</v>
      </c>
      <c r="Q100" s="7"/>
      <c r="R100" s="7"/>
      <c r="S100" s="7"/>
      <c r="T100" s="7"/>
      <c r="U100" s="8"/>
    </row>
    <row r="101" spans="11:21" ht="14.4" thickBot="1" x14ac:dyDescent="0.3">
      <c r="K101" s="60">
        <v>58</v>
      </c>
      <c r="L101" s="61">
        <f t="shared" si="9"/>
        <v>54383.063750981863</v>
      </c>
      <c r="M101" s="61">
        <f t="shared" si="5"/>
        <v>18073.41345638446</v>
      </c>
      <c r="N101" s="61">
        <f t="shared" si="6"/>
        <v>163.1491912529456</v>
      </c>
      <c r="O101" s="74">
        <f t="shared" si="7"/>
        <v>18236.562647637405</v>
      </c>
      <c r="P101" s="61">
        <f t="shared" si="8"/>
        <v>36309.650294597406</v>
      </c>
      <c r="Q101" s="7"/>
      <c r="R101" s="7"/>
      <c r="S101" s="7"/>
      <c r="T101" s="7"/>
      <c r="U101" s="8"/>
    </row>
    <row r="102" spans="11:21" ht="14.4" thickBot="1" x14ac:dyDescent="0.3">
      <c r="K102" s="60">
        <v>59</v>
      </c>
      <c r="L102" s="61">
        <f t="shared" si="9"/>
        <v>36309.650294597406</v>
      </c>
      <c r="M102" s="61">
        <f t="shared" si="5"/>
        <v>18127.633696753612</v>
      </c>
      <c r="N102" s="61">
        <f t="shared" si="6"/>
        <v>108.92895088379223</v>
      </c>
      <c r="O102" s="74">
        <f t="shared" si="7"/>
        <v>18236.562647637405</v>
      </c>
      <c r="P102" s="61">
        <f t="shared" si="8"/>
        <v>18182.016597843794</v>
      </c>
      <c r="Q102" s="7"/>
      <c r="R102" s="7"/>
      <c r="S102" s="7"/>
      <c r="T102" s="7"/>
      <c r="U102" s="8"/>
    </row>
    <row r="103" spans="11:21" ht="14.4" thickBot="1" x14ac:dyDescent="0.3">
      <c r="K103" s="60">
        <v>60</v>
      </c>
      <c r="L103" s="61">
        <f t="shared" si="9"/>
        <v>18182.016597843794</v>
      </c>
      <c r="M103" s="61">
        <f t="shared" si="5"/>
        <v>18182.016597843874</v>
      </c>
      <c r="N103" s="61">
        <f t="shared" si="6"/>
        <v>54.546049793531381</v>
      </c>
      <c r="O103" s="74">
        <f t="shared" si="7"/>
        <v>18236.562647637405</v>
      </c>
      <c r="P103" s="80">
        <f t="shared" si="8"/>
        <v>-8.0035533756017685E-11</v>
      </c>
      <c r="Q103" s="7"/>
      <c r="R103" s="7"/>
      <c r="S103" s="7"/>
      <c r="T103" s="7"/>
      <c r="U103" s="8"/>
    </row>
    <row r="104" spans="11:21" x14ac:dyDescent="0.25">
      <c r="K104" s="6"/>
      <c r="L104" s="22"/>
      <c r="M104" s="7"/>
      <c r="N104" s="7"/>
      <c r="O104" s="7"/>
      <c r="P104" s="7"/>
      <c r="Q104" s="7"/>
      <c r="R104" s="7"/>
      <c r="S104" s="7"/>
      <c r="T104" s="7"/>
      <c r="U104" s="8"/>
    </row>
    <row r="105" spans="11:21" x14ac:dyDescent="0.25">
      <c r="K105" s="6"/>
      <c r="L105" s="22"/>
      <c r="M105" s="7"/>
      <c r="N105" s="7"/>
      <c r="O105" s="7"/>
      <c r="P105" s="7"/>
      <c r="Q105" s="7"/>
      <c r="R105" s="7"/>
      <c r="S105" s="7"/>
      <c r="T105" s="7"/>
      <c r="U105" s="8"/>
    </row>
    <row r="106" spans="11:21" x14ac:dyDescent="0.25">
      <c r="K106" s="6"/>
      <c r="L106" s="22"/>
      <c r="M106" s="7"/>
      <c r="N106" s="7"/>
      <c r="O106" s="7"/>
      <c r="P106" s="7"/>
      <c r="Q106" s="7"/>
      <c r="R106" s="7"/>
      <c r="S106" s="7"/>
      <c r="T106" s="7"/>
      <c r="U106" s="8"/>
    </row>
    <row r="107" spans="11:21" x14ac:dyDescent="0.25">
      <c r="K107" s="6"/>
      <c r="L107" s="22"/>
      <c r="M107" s="7"/>
      <c r="N107" s="7"/>
      <c r="O107" s="7"/>
      <c r="P107" s="7"/>
      <c r="Q107" s="7"/>
      <c r="R107" s="7"/>
      <c r="S107" s="7"/>
      <c r="T107" s="7"/>
      <c r="U107" s="8"/>
    </row>
    <row r="108" spans="11:21" x14ac:dyDescent="0.25">
      <c r="K108" s="6"/>
      <c r="L108" s="22"/>
      <c r="M108" s="7"/>
      <c r="N108" s="7"/>
      <c r="O108" s="7"/>
      <c r="P108" s="7"/>
      <c r="Q108" s="7"/>
      <c r="R108" s="7"/>
      <c r="S108" s="7"/>
      <c r="T108" s="7"/>
      <c r="U108" s="8"/>
    </row>
    <row r="109" spans="11:21" x14ac:dyDescent="0.25">
      <c r="K109" s="6"/>
      <c r="L109" s="22"/>
      <c r="M109" s="7"/>
      <c r="N109" s="7"/>
      <c r="O109" s="7"/>
      <c r="P109" s="7"/>
      <c r="Q109" s="7"/>
      <c r="R109" s="7"/>
      <c r="S109" s="7"/>
      <c r="T109" s="7"/>
      <c r="U109" s="8"/>
    </row>
    <row r="110" spans="11:21" x14ac:dyDescent="0.25">
      <c r="K110" s="6"/>
      <c r="L110" s="7"/>
      <c r="M110" s="7"/>
      <c r="N110" s="7"/>
      <c r="O110" s="7"/>
      <c r="P110" s="7"/>
      <c r="Q110" s="7"/>
      <c r="R110" s="7"/>
      <c r="S110" s="7"/>
      <c r="T110" s="7"/>
      <c r="U110" s="8"/>
    </row>
    <row r="111" spans="11:21" x14ac:dyDescent="0.25">
      <c r="K111" s="6"/>
      <c r="L111" s="7"/>
      <c r="M111" s="7"/>
      <c r="N111" s="7"/>
      <c r="O111" s="7"/>
      <c r="P111" s="7"/>
      <c r="Q111" s="7"/>
      <c r="R111" s="7"/>
      <c r="S111" s="7"/>
      <c r="T111" s="7"/>
      <c r="U111" s="8"/>
    </row>
    <row r="112" spans="11:21" x14ac:dyDescent="0.25">
      <c r="K112" s="6"/>
      <c r="L112" s="7"/>
      <c r="M112" s="7"/>
      <c r="N112" s="7"/>
      <c r="O112" s="7"/>
      <c r="P112" s="7"/>
      <c r="Q112" s="7"/>
      <c r="R112" s="7"/>
      <c r="S112" s="7"/>
      <c r="T112" s="7"/>
      <c r="U112" s="8"/>
    </row>
    <row r="113" spans="8:21" ht="22.8" x14ac:dyDescent="0.4">
      <c r="H113" s="75" t="s">
        <v>43</v>
      </c>
      <c r="K113" s="6"/>
      <c r="L113" s="7"/>
      <c r="M113" s="7"/>
      <c r="N113" s="7"/>
      <c r="O113" s="7"/>
      <c r="P113" s="7"/>
      <c r="Q113" s="7"/>
      <c r="R113" s="7"/>
      <c r="S113" s="7"/>
      <c r="T113" s="7"/>
      <c r="U113" s="8"/>
    </row>
    <row r="114" spans="8:21" x14ac:dyDescent="0.25">
      <c r="K114" s="6"/>
      <c r="L114" s="7"/>
      <c r="M114" s="7"/>
      <c r="N114" s="7"/>
      <c r="O114" s="7"/>
      <c r="P114" s="7"/>
      <c r="Q114" s="7"/>
      <c r="R114" s="7"/>
      <c r="S114" s="7"/>
      <c r="T114" s="7"/>
      <c r="U114" s="8"/>
    </row>
    <row r="115" spans="8:21" x14ac:dyDescent="0.25">
      <c r="K115" s="6"/>
      <c r="L115" s="7"/>
      <c r="M115" s="7"/>
      <c r="N115" s="7"/>
      <c r="O115" s="7"/>
      <c r="P115" s="7"/>
      <c r="Q115" s="7"/>
      <c r="R115" s="7"/>
      <c r="S115" s="7"/>
      <c r="T115" s="7"/>
      <c r="U115" s="8"/>
    </row>
    <row r="116" spans="8:21" x14ac:dyDescent="0.25">
      <c r="K116" s="6"/>
      <c r="L116" s="7"/>
      <c r="M116" s="7"/>
      <c r="N116" s="7"/>
      <c r="O116" s="7"/>
      <c r="P116" s="7"/>
      <c r="Q116" s="7"/>
      <c r="R116" s="7"/>
      <c r="S116" s="7"/>
      <c r="T116" s="7"/>
      <c r="U116" s="8"/>
    </row>
    <row r="117" spans="8:21" x14ac:dyDescent="0.25">
      <c r="K117" s="6"/>
      <c r="L117" s="7"/>
      <c r="M117" s="7"/>
      <c r="N117" s="7"/>
      <c r="O117" s="7"/>
      <c r="P117" s="7"/>
      <c r="Q117" s="7"/>
      <c r="R117" s="7"/>
      <c r="S117" s="7"/>
      <c r="T117" s="7"/>
      <c r="U117" s="8"/>
    </row>
    <row r="118" spans="8:21" x14ac:dyDescent="0.25">
      <c r="K118" s="6"/>
      <c r="L118" s="7"/>
      <c r="M118" s="7"/>
      <c r="N118" s="7"/>
      <c r="O118" s="7"/>
      <c r="P118" s="7"/>
      <c r="Q118" s="7"/>
      <c r="R118" s="7"/>
      <c r="S118" s="7"/>
      <c r="T118" s="7"/>
      <c r="U118" s="8"/>
    </row>
    <row r="119" spans="8:21" x14ac:dyDescent="0.25">
      <c r="K119" s="9" t="s">
        <v>0</v>
      </c>
      <c r="L119" s="7"/>
      <c r="M119" s="7"/>
      <c r="N119" s="7"/>
      <c r="O119" s="7"/>
      <c r="P119" s="7"/>
      <c r="Q119" s="7"/>
      <c r="R119" s="7"/>
      <c r="S119" s="7"/>
      <c r="T119" s="7"/>
      <c r="U119" s="8"/>
    </row>
    <row r="120" spans="8:21" x14ac:dyDescent="0.25">
      <c r="K120" s="63" t="s">
        <v>1</v>
      </c>
      <c r="L120" s="64">
        <v>610000</v>
      </c>
      <c r="M120" s="65" t="s">
        <v>2</v>
      </c>
      <c r="N120" s="7"/>
      <c r="O120" s="7"/>
      <c r="P120" s="10"/>
      <c r="Q120" s="7"/>
      <c r="R120" s="7"/>
      <c r="S120" s="7"/>
      <c r="T120" s="7"/>
      <c r="U120" s="8"/>
    </row>
    <row r="121" spans="8:21" x14ac:dyDescent="0.25">
      <c r="K121" s="63" t="s">
        <v>37</v>
      </c>
      <c r="L121" s="65">
        <v>25</v>
      </c>
      <c r="M121" s="65" t="s">
        <v>4</v>
      </c>
      <c r="N121" s="7"/>
      <c r="O121" s="7"/>
      <c r="P121" s="7"/>
      <c r="Q121" s="7"/>
      <c r="R121" s="7"/>
      <c r="S121" s="7"/>
      <c r="T121" s="7"/>
      <c r="U121" s="8"/>
    </row>
    <row r="122" spans="8:21" x14ac:dyDescent="0.25">
      <c r="K122" s="63" t="s">
        <v>5</v>
      </c>
      <c r="L122" s="66">
        <v>2.87E-2</v>
      </c>
      <c r="M122" s="65" t="s">
        <v>6</v>
      </c>
      <c r="N122" s="7"/>
      <c r="O122" s="7"/>
      <c r="P122" s="11"/>
      <c r="Q122" s="7"/>
      <c r="R122" s="7"/>
      <c r="S122" s="7"/>
      <c r="T122" s="7"/>
      <c r="U122" s="8"/>
    </row>
    <row r="123" spans="8:21" ht="14.4" thickBot="1" x14ac:dyDescent="0.3">
      <c r="K123" s="6"/>
      <c r="L123" s="65">
        <f>L120/L121</f>
        <v>24400</v>
      </c>
      <c r="M123" s="67" t="s">
        <v>38</v>
      </c>
      <c r="N123" s="7"/>
      <c r="O123" s="7"/>
      <c r="P123" s="7"/>
      <c r="Q123" s="7"/>
      <c r="R123" s="7"/>
      <c r="S123" s="7"/>
      <c r="T123" s="7"/>
      <c r="U123" s="8"/>
    </row>
    <row r="124" spans="8:21" ht="14.4" thickBot="1" x14ac:dyDescent="0.3">
      <c r="K124" s="76" t="s">
        <v>7</v>
      </c>
      <c r="L124" s="76" t="s">
        <v>16</v>
      </c>
      <c r="M124" s="76" t="s">
        <v>8</v>
      </c>
      <c r="N124" s="76" t="s">
        <v>9</v>
      </c>
      <c r="O124" s="76" t="s">
        <v>10</v>
      </c>
      <c r="P124" s="83" t="s">
        <v>11</v>
      </c>
      <c r="Q124" s="13"/>
      <c r="R124" s="7"/>
      <c r="S124" s="7"/>
      <c r="T124" s="7"/>
      <c r="U124" s="8"/>
    </row>
    <row r="125" spans="8:21" ht="14.4" thickBot="1" x14ac:dyDescent="0.3">
      <c r="K125" s="60">
        <v>1</v>
      </c>
      <c r="L125" s="61">
        <f>L120</f>
        <v>610000</v>
      </c>
      <c r="M125" s="61">
        <f>$L$123</f>
        <v>24400</v>
      </c>
      <c r="N125" s="61">
        <f>$L$122*L125</f>
        <v>17507</v>
      </c>
      <c r="O125" s="61">
        <f>M125+N125</f>
        <v>41907</v>
      </c>
      <c r="P125" s="61">
        <f>L125-M125</f>
        <v>585600</v>
      </c>
      <c r="Q125" s="7"/>
      <c r="R125" s="7"/>
      <c r="S125" s="7"/>
      <c r="T125" s="7"/>
      <c r="U125" s="8"/>
    </row>
    <row r="126" spans="8:21" ht="14.4" thickBot="1" x14ac:dyDescent="0.3">
      <c r="K126" s="60">
        <v>2</v>
      </c>
      <c r="L126" s="61">
        <f>P125</f>
        <v>585600</v>
      </c>
      <c r="M126" s="61">
        <f t="shared" ref="M126:M149" si="10">$L$123</f>
        <v>24400</v>
      </c>
      <c r="N126" s="61">
        <f t="shared" ref="N126:N149" si="11">$L$122*L126</f>
        <v>16806.72</v>
      </c>
      <c r="O126" s="61">
        <f t="shared" ref="O126:O149" si="12">M126+N126</f>
        <v>41206.720000000001</v>
      </c>
      <c r="P126" s="61">
        <f t="shared" ref="P126:P149" si="13">L126-M126</f>
        <v>561200</v>
      </c>
      <c r="Q126" s="7"/>
      <c r="R126" s="7"/>
      <c r="S126" s="7"/>
      <c r="T126" s="7"/>
      <c r="U126" s="8"/>
    </row>
    <row r="127" spans="8:21" ht="14.4" thickBot="1" x14ac:dyDescent="0.3">
      <c r="K127" s="60">
        <v>3</v>
      </c>
      <c r="L127" s="61">
        <f t="shared" ref="L127:L149" si="14">P126</f>
        <v>561200</v>
      </c>
      <c r="M127" s="61">
        <f t="shared" si="10"/>
        <v>24400</v>
      </c>
      <c r="N127" s="61">
        <f t="shared" si="11"/>
        <v>16106.44</v>
      </c>
      <c r="O127" s="61">
        <f t="shared" si="12"/>
        <v>40506.44</v>
      </c>
      <c r="P127" s="61">
        <f t="shared" si="13"/>
        <v>536800</v>
      </c>
      <c r="Q127" s="7"/>
      <c r="R127" s="7"/>
      <c r="S127" s="7"/>
      <c r="T127" s="7"/>
      <c r="U127" s="8"/>
    </row>
    <row r="128" spans="8:21" ht="14.4" thickBot="1" x14ac:dyDescent="0.3">
      <c r="K128" s="60">
        <v>4</v>
      </c>
      <c r="L128" s="61">
        <f t="shared" si="14"/>
        <v>536800</v>
      </c>
      <c r="M128" s="61">
        <f t="shared" si="10"/>
        <v>24400</v>
      </c>
      <c r="N128" s="61">
        <f t="shared" si="11"/>
        <v>15406.16</v>
      </c>
      <c r="O128" s="61">
        <f t="shared" si="12"/>
        <v>39806.160000000003</v>
      </c>
      <c r="P128" s="61">
        <f t="shared" si="13"/>
        <v>512400</v>
      </c>
      <c r="Q128" s="7"/>
      <c r="R128" s="7"/>
      <c r="S128" s="7"/>
      <c r="T128" s="7"/>
      <c r="U128" s="8"/>
    </row>
    <row r="129" spans="11:21" ht="14.4" thickBot="1" x14ac:dyDescent="0.3">
      <c r="K129" s="60">
        <v>5</v>
      </c>
      <c r="L129" s="61">
        <f t="shared" si="14"/>
        <v>512400</v>
      </c>
      <c r="M129" s="61">
        <f t="shared" si="10"/>
        <v>24400</v>
      </c>
      <c r="N129" s="61">
        <f t="shared" si="11"/>
        <v>14705.88</v>
      </c>
      <c r="O129" s="61">
        <f t="shared" si="12"/>
        <v>39105.879999999997</v>
      </c>
      <c r="P129" s="61">
        <f t="shared" si="13"/>
        <v>488000</v>
      </c>
      <c r="Q129" s="7"/>
      <c r="R129" s="7"/>
      <c r="S129" s="7"/>
      <c r="T129" s="7"/>
      <c r="U129" s="8"/>
    </row>
    <row r="130" spans="11:21" ht="14.4" thickBot="1" x14ac:dyDescent="0.3">
      <c r="K130" s="60">
        <v>6</v>
      </c>
      <c r="L130" s="61">
        <f t="shared" si="14"/>
        <v>488000</v>
      </c>
      <c r="M130" s="61">
        <f t="shared" si="10"/>
        <v>24400</v>
      </c>
      <c r="N130" s="61">
        <f t="shared" si="11"/>
        <v>14005.6</v>
      </c>
      <c r="O130" s="61">
        <f t="shared" si="12"/>
        <v>38405.599999999999</v>
      </c>
      <c r="P130" s="61">
        <f t="shared" si="13"/>
        <v>463600</v>
      </c>
      <c r="Q130" s="7"/>
      <c r="R130" s="7"/>
      <c r="S130" s="7"/>
      <c r="T130" s="7"/>
      <c r="U130" s="8"/>
    </row>
    <row r="131" spans="11:21" ht="14.4" thickBot="1" x14ac:dyDescent="0.3">
      <c r="K131" s="60">
        <v>7</v>
      </c>
      <c r="L131" s="61">
        <f t="shared" si="14"/>
        <v>463600</v>
      </c>
      <c r="M131" s="61">
        <f t="shared" si="10"/>
        <v>24400</v>
      </c>
      <c r="N131" s="61">
        <f t="shared" si="11"/>
        <v>13305.32</v>
      </c>
      <c r="O131" s="61">
        <f t="shared" si="12"/>
        <v>37705.32</v>
      </c>
      <c r="P131" s="61">
        <f t="shared" si="13"/>
        <v>439200</v>
      </c>
      <c r="Q131" s="7"/>
      <c r="R131" s="7"/>
      <c r="S131" s="7"/>
      <c r="T131" s="7"/>
      <c r="U131" s="8"/>
    </row>
    <row r="132" spans="11:21" ht="14.4" thickBot="1" x14ac:dyDescent="0.3">
      <c r="K132" s="60">
        <v>8</v>
      </c>
      <c r="L132" s="61">
        <f t="shared" si="14"/>
        <v>439200</v>
      </c>
      <c r="M132" s="61">
        <f t="shared" si="10"/>
        <v>24400</v>
      </c>
      <c r="N132" s="61">
        <f t="shared" si="11"/>
        <v>12605.039999999999</v>
      </c>
      <c r="O132" s="61">
        <f t="shared" si="12"/>
        <v>37005.040000000001</v>
      </c>
      <c r="P132" s="61">
        <f t="shared" si="13"/>
        <v>414800</v>
      </c>
      <c r="Q132" s="7"/>
      <c r="R132" s="7"/>
      <c r="S132" s="7"/>
      <c r="T132" s="7"/>
      <c r="U132" s="8"/>
    </row>
    <row r="133" spans="11:21" ht="14.4" thickBot="1" x14ac:dyDescent="0.3">
      <c r="K133" s="60">
        <v>9</v>
      </c>
      <c r="L133" s="61">
        <f t="shared" si="14"/>
        <v>414800</v>
      </c>
      <c r="M133" s="61">
        <f t="shared" si="10"/>
        <v>24400</v>
      </c>
      <c r="N133" s="61">
        <f t="shared" si="11"/>
        <v>11904.76</v>
      </c>
      <c r="O133" s="61">
        <f t="shared" si="12"/>
        <v>36304.76</v>
      </c>
      <c r="P133" s="61">
        <f t="shared" si="13"/>
        <v>390400</v>
      </c>
      <c r="Q133" s="7"/>
      <c r="R133" s="7"/>
      <c r="S133" s="7"/>
      <c r="T133" s="7"/>
      <c r="U133" s="8"/>
    </row>
    <row r="134" spans="11:21" ht="14.4" thickBot="1" x14ac:dyDescent="0.3">
      <c r="K134" s="60">
        <v>10</v>
      </c>
      <c r="L134" s="61">
        <f t="shared" si="14"/>
        <v>390400</v>
      </c>
      <c r="M134" s="61">
        <f t="shared" si="10"/>
        <v>24400</v>
      </c>
      <c r="N134" s="61">
        <f t="shared" si="11"/>
        <v>11204.48</v>
      </c>
      <c r="O134" s="61">
        <f t="shared" si="12"/>
        <v>35604.479999999996</v>
      </c>
      <c r="P134" s="61">
        <f t="shared" si="13"/>
        <v>366000</v>
      </c>
      <c r="Q134" s="7"/>
      <c r="R134" s="7"/>
      <c r="S134" s="7"/>
      <c r="T134" s="7"/>
      <c r="U134" s="8"/>
    </row>
    <row r="135" spans="11:21" ht="14.4" thickBot="1" x14ac:dyDescent="0.3">
      <c r="K135" s="60">
        <v>11</v>
      </c>
      <c r="L135" s="61">
        <f t="shared" si="14"/>
        <v>366000</v>
      </c>
      <c r="M135" s="61">
        <f t="shared" si="10"/>
        <v>24400</v>
      </c>
      <c r="N135" s="61">
        <f t="shared" si="11"/>
        <v>10504.2</v>
      </c>
      <c r="O135" s="61">
        <f t="shared" si="12"/>
        <v>34904.199999999997</v>
      </c>
      <c r="P135" s="61">
        <f t="shared" si="13"/>
        <v>341600</v>
      </c>
      <c r="Q135" s="7"/>
      <c r="R135" s="7"/>
      <c r="S135" s="7"/>
      <c r="T135" s="7"/>
      <c r="U135" s="8"/>
    </row>
    <row r="136" spans="11:21" ht="14.4" thickBot="1" x14ac:dyDescent="0.3">
      <c r="K136" s="60">
        <v>12</v>
      </c>
      <c r="L136" s="61">
        <f t="shared" si="14"/>
        <v>341600</v>
      </c>
      <c r="M136" s="61">
        <f t="shared" si="10"/>
        <v>24400</v>
      </c>
      <c r="N136" s="61">
        <f t="shared" si="11"/>
        <v>9803.92</v>
      </c>
      <c r="O136" s="61">
        <f t="shared" si="12"/>
        <v>34203.919999999998</v>
      </c>
      <c r="P136" s="61">
        <f t="shared" si="13"/>
        <v>317200</v>
      </c>
      <c r="Q136" s="7"/>
      <c r="R136" s="7"/>
      <c r="S136" s="7"/>
      <c r="T136" s="7"/>
      <c r="U136" s="8"/>
    </row>
    <row r="137" spans="11:21" ht="14.4" thickBot="1" x14ac:dyDescent="0.3">
      <c r="K137" s="60">
        <v>13</v>
      </c>
      <c r="L137" s="61">
        <f t="shared" si="14"/>
        <v>317200</v>
      </c>
      <c r="M137" s="61">
        <f t="shared" si="10"/>
        <v>24400</v>
      </c>
      <c r="N137" s="61">
        <f t="shared" si="11"/>
        <v>9103.64</v>
      </c>
      <c r="O137" s="61">
        <f t="shared" si="12"/>
        <v>33503.64</v>
      </c>
      <c r="P137" s="61">
        <f t="shared" si="13"/>
        <v>292800</v>
      </c>
      <c r="Q137" s="7"/>
      <c r="R137" s="7"/>
      <c r="S137" s="7"/>
      <c r="T137" s="7"/>
      <c r="U137" s="8"/>
    </row>
    <row r="138" spans="11:21" ht="14.4" thickBot="1" x14ac:dyDescent="0.3">
      <c r="K138" s="60">
        <v>14</v>
      </c>
      <c r="L138" s="61">
        <f t="shared" si="14"/>
        <v>292800</v>
      </c>
      <c r="M138" s="61">
        <f t="shared" si="10"/>
        <v>24400</v>
      </c>
      <c r="N138" s="61">
        <f t="shared" si="11"/>
        <v>8403.36</v>
      </c>
      <c r="O138" s="61">
        <f t="shared" si="12"/>
        <v>32803.360000000001</v>
      </c>
      <c r="P138" s="61">
        <f t="shared" si="13"/>
        <v>268400</v>
      </c>
      <c r="Q138" s="7"/>
      <c r="R138" s="7"/>
      <c r="S138" s="7"/>
      <c r="T138" s="7"/>
      <c r="U138" s="8"/>
    </row>
    <row r="139" spans="11:21" ht="14.4" thickBot="1" x14ac:dyDescent="0.3">
      <c r="K139" s="60">
        <v>15</v>
      </c>
      <c r="L139" s="61">
        <f t="shared" si="14"/>
        <v>268400</v>
      </c>
      <c r="M139" s="61">
        <f t="shared" si="10"/>
        <v>24400</v>
      </c>
      <c r="N139" s="61">
        <f t="shared" si="11"/>
        <v>7703.08</v>
      </c>
      <c r="O139" s="61">
        <f t="shared" si="12"/>
        <v>32103.08</v>
      </c>
      <c r="P139" s="61">
        <f t="shared" si="13"/>
        <v>244000</v>
      </c>
      <c r="Q139" s="7"/>
      <c r="R139" s="7"/>
      <c r="S139" s="7"/>
      <c r="T139" s="7"/>
      <c r="U139" s="8"/>
    </row>
    <row r="140" spans="11:21" ht="14.4" thickBot="1" x14ac:dyDescent="0.3">
      <c r="K140" s="60">
        <v>16</v>
      </c>
      <c r="L140" s="61">
        <f t="shared" si="14"/>
        <v>244000</v>
      </c>
      <c r="M140" s="61">
        <f t="shared" si="10"/>
        <v>24400</v>
      </c>
      <c r="N140" s="61">
        <f t="shared" si="11"/>
        <v>7002.8</v>
      </c>
      <c r="O140" s="61">
        <f t="shared" si="12"/>
        <v>31402.799999999999</v>
      </c>
      <c r="P140" s="61">
        <f t="shared" si="13"/>
        <v>219600</v>
      </c>
      <c r="Q140" s="7"/>
      <c r="R140" s="7"/>
      <c r="S140" s="7"/>
      <c r="T140" s="7"/>
      <c r="U140" s="8"/>
    </row>
    <row r="141" spans="11:21" ht="14.4" thickBot="1" x14ac:dyDescent="0.3">
      <c r="K141" s="60">
        <v>17</v>
      </c>
      <c r="L141" s="61">
        <f t="shared" si="14"/>
        <v>219600</v>
      </c>
      <c r="M141" s="61">
        <f t="shared" si="10"/>
        <v>24400</v>
      </c>
      <c r="N141" s="61">
        <f t="shared" si="11"/>
        <v>6302.5199999999995</v>
      </c>
      <c r="O141" s="61">
        <f t="shared" si="12"/>
        <v>30702.52</v>
      </c>
      <c r="P141" s="61">
        <f t="shared" si="13"/>
        <v>195200</v>
      </c>
      <c r="Q141" s="7"/>
      <c r="R141" s="7"/>
      <c r="S141" s="7"/>
      <c r="T141" s="7"/>
      <c r="U141" s="8"/>
    </row>
    <row r="142" spans="11:21" ht="14.4" thickBot="1" x14ac:dyDescent="0.3">
      <c r="K142" s="60">
        <v>18</v>
      </c>
      <c r="L142" s="61">
        <f t="shared" si="14"/>
        <v>195200</v>
      </c>
      <c r="M142" s="61">
        <f t="shared" si="10"/>
        <v>24400</v>
      </c>
      <c r="N142" s="61">
        <f t="shared" si="11"/>
        <v>5602.24</v>
      </c>
      <c r="O142" s="61">
        <f t="shared" si="12"/>
        <v>30002.239999999998</v>
      </c>
      <c r="P142" s="61">
        <f t="shared" si="13"/>
        <v>170800</v>
      </c>
      <c r="Q142" s="7"/>
      <c r="R142" s="7"/>
      <c r="S142" s="7"/>
      <c r="T142" s="7"/>
      <c r="U142" s="8"/>
    </row>
    <row r="143" spans="11:21" ht="14.4" thickBot="1" x14ac:dyDescent="0.3">
      <c r="K143" s="60">
        <v>19</v>
      </c>
      <c r="L143" s="61">
        <f t="shared" si="14"/>
        <v>170800</v>
      </c>
      <c r="M143" s="61">
        <f t="shared" si="10"/>
        <v>24400</v>
      </c>
      <c r="N143" s="61">
        <f t="shared" si="11"/>
        <v>4901.96</v>
      </c>
      <c r="O143" s="61">
        <f t="shared" si="12"/>
        <v>29301.96</v>
      </c>
      <c r="P143" s="61">
        <f t="shared" si="13"/>
        <v>146400</v>
      </c>
      <c r="Q143" s="7"/>
      <c r="R143" s="7"/>
      <c r="S143" s="7"/>
      <c r="T143" s="7"/>
      <c r="U143" s="8"/>
    </row>
    <row r="144" spans="11:21" ht="14.4" thickBot="1" x14ac:dyDescent="0.3">
      <c r="K144" s="60">
        <v>20</v>
      </c>
      <c r="L144" s="61">
        <f t="shared" si="14"/>
        <v>146400</v>
      </c>
      <c r="M144" s="61">
        <f t="shared" si="10"/>
        <v>24400</v>
      </c>
      <c r="N144" s="61">
        <f t="shared" si="11"/>
        <v>4201.68</v>
      </c>
      <c r="O144" s="61">
        <f t="shared" si="12"/>
        <v>28601.68</v>
      </c>
      <c r="P144" s="61">
        <f t="shared" si="13"/>
        <v>122000</v>
      </c>
      <c r="Q144" s="7"/>
      <c r="R144" s="7"/>
      <c r="S144" s="7"/>
      <c r="T144" s="7"/>
      <c r="U144" s="8"/>
    </row>
    <row r="145" spans="8:21" ht="14.4" thickBot="1" x14ac:dyDescent="0.3">
      <c r="K145" s="60">
        <v>21</v>
      </c>
      <c r="L145" s="61">
        <f t="shared" si="14"/>
        <v>122000</v>
      </c>
      <c r="M145" s="61">
        <f t="shared" si="10"/>
        <v>24400</v>
      </c>
      <c r="N145" s="61">
        <f t="shared" si="11"/>
        <v>3501.4</v>
      </c>
      <c r="O145" s="61">
        <f t="shared" si="12"/>
        <v>27901.4</v>
      </c>
      <c r="P145" s="61">
        <f t="shared" si="13"/>
        <v>97600</v>
      </c>
      <c r="Q145" s="7"/>
      <c r="R145" s="7"/>
      <c r="S145" s="7"/>
      <c r="T145" s="7"/>
      <c r="U145" s="8"/>
    </row>
    <row r="146" spans="8:21" ht="14.4" thickBot="1" x14ac:dyDescent="0.3">
      <c r="K146" s="60">
        <v>22</v>
      </c>
      <c r="L146" s="61">
        <f t="shared" si="14"/>
        <v>97600</v>
      </c>
      <c r="M146" s="61">
        <f t="shared" si="10"/>
        <v>24400</v>
      </c>
      <c r="N146" s="61">
        <f t="shared" si="11"/>
        <v>2801.12</v>
      </c>
      <c r="O146" s="61">
        <f t="shared" si="12"/>
        <v>27201.119999999999</v>
      </c>
      <c r="P146" s="61">
        <f t="shared" si="13"/>
        <v>73200</v>
      </c>
      <c r="Q146" s="7"/>
      <c r="R146" s="7"/>
      <c r="S146" s="7"/>
      <c r="T146" s="7"/>
      <c r="U146" s="8"/>
    </row>
    <row r="147" spans="8:21" ht="14.4" thickBot="1" x14ac:dyDescent="0.3">
      <c r="K147" s="60">
        <v>23</v>
      </c>
      <c r="L147" s="61">
        <f t="shared" si="14"/>
        <v>73200</v>
      </c>
      <c r="M147" s="61">
        <f t="shared" si="10"/>
        <v>24400</v>
      </c>
      <c r="N147" s="61">
        <f t="shared" si="11"/>
        <v>2100.84</v>
      </c>
      <c r="O147" s="61">
        <f t="shared" si="12"/>
        <v>26500.84</v>
      </c>
      <c r="P147" s="61">
        <f t="shared" si="13"/>
        <v>48800</v>
      </c>
      <c r="Q147" s="7"/>
      <c r="R147" s="7"/>
      <c r="S147" s="7"/>
      <c r="T147" s="7"/>
      <c r="U147" s="8"/>
    </row>
    <row r="148" spans="8:21" ht="14.4" thickBot="1" x14ac:dyDescent="0.3">
      <c r="K148" s="60">
        <v>24</v>
      </c>
      <c r="L148" s="61">
        <f t="shared" si="14"/>
        <v>48800</v>
      </c>
      <c r="M148" s="61">
        <f t="shared" si="10"/>
        <v>24400</v>
      </c>
      <c r="N148" s="61">
        <f t="shared" si="11"/>
        <v>1400.56</v>
      </c>
      <c r="O148" s="61">
        <f t="shared" si="12"/>
        <v>25800.560000000001</v>
      </c>
      <c r="P148" s="61">
        <f t="shared" si="13"/>
        <v>24400</v>
      </c>
      <c r="Q148" s="7"/>
      <c r="R148" s="7"/>
      <c r="S148" s="7"/>
      <c r="T148" s="7"/>
      <c r="U148" s="8"/>
    </row>
    <row r="149" spans="8:21" ht="14.4" thickBot="1" x14ac:dyDescent="0.3">
      <c r="K149" s="60">
        <v>25</v>
      </c>
      <c r="L149" s="61">
        <f t="shared" si="14"/>
        <v>24400</v>
      </c>
      <c r="M149" s="61">
        <f t="shared" si="10"/>
        <v>24400</v>
      </c>
      <c r="N149" s="61">
        <f t="shared" si="11"/>
        <v>700.28</v>
      </c>
      <c r="O149" s="61">
        <f t="shared" si="12"/>
        <v>25100.28</v>
      </c>
      <c r="P149" s="74">
        <f t="shared" si="13"/>
        <v>0</v>
      </c>
      <c r="Q149" s="7"/>
      <c r="R149" s="7"/>
      <c r="S149" s="7"/>
      <c r="T149" s="7"/>
      <c r="U149" s="8"/>
    </row>
    <row r="150" spans="8:21" x14ac:dyDescent="0.25">
      <c r="K150" s="58"/>
      <c r="L150" s="59"/>
      <c r="M150" s="59"/>
      <c r="N150" s="59"/>
      <c r="O150" s="59"/>
      <c r="P150" s="87"/>
      <c r="Q150" s="7"/>
      <c r="R150" s="7"/>
      <c r="S150" s="7"/>
      <c r="T150" s="7"/>
      <c r="U150" s="8"/>
    </row>
    <row r="151" spans="8:21" x14ac:dyDescent="0.25">
      <c r="K151" s="58"/>
      <c r="L151" s="59"/>
      <c r="M151" s="59"/>
      <c r="N151" s="59"/>
      <c r="O151" s="59"/>
      <c r="P151" s="87"/>
      <c r="Q151" s="7"/>
      <c r="R151" s="7"/>
      <c r="S151" s="7"/>
      <c r="T151" s="7"/>
      <c r="U151" s="8"/>
    </row>
    <row r="152" spans="8:21" x14ac:dyDescent="0.25">
      <c r="K152" s="58"/>
      <c r="L152" s="59"/>
      <c r="M152" s="59"/>
      <c r="N152" s="59"/>
      <c r="O152" s="59"/>
      <c r="P152" s="87"/>
      <c r="Q152" s="7"/>
      <c r="R152" s="7"/>
      <c r="S152" s="7"/>
      <c r="T152" s="7"/>
      <c r="U152" s="8"/>
    </row>
    <row r="153" spans="8:21" x14ac:dyDescent="0.25">
      <c r="K153" s="6"/>
      <c r="L153" s="7"/>
      <c r="M153" s="7"/>
      <c r="N153" s="7"/>
      <c r="O153" s="7"/>
      <c r="P153" s="7"/>
      <c r="Q153" s="7"/>
      <c r="R153" s="7"/>
      <c r="S153" s="7"/>
      <c r="T153" s="7"/>
      <c r="U153" s="8"/>
    </row>
    <row r="154" spans="8:21" x14ac:dyDescent="0.25">
      <c r="K154" s="6"/>
      <c r="L154" s="7"/>
      <c r="M154" s="7"/>
      <c r="N154" s="7"/>
      <c r="O154" s="7"/>
      <c r="P154" s="7"/>
      <c r="Q154" s="7"/>
      <c r="R154" s="7"/>
      <c r="S154" s="7"/>
      <c r="T154" s="7"/>
      <c r="U154" s="8"/>
    </row>
    <row r="155" spans="8:21" ht="22.8" x14ac:dyDescent="0.4">
      <c r="H155" s="75" t="s">
        <v>44</v>
      </c>
      <c r="K155" s="6"/>
      <c r="L155" s="7"/>
      <c r="M155" s="7"/>
      <c r="N155" s="7"/>
      <c r="O155" s="7"/>
      <c r="P155" s="7"/>
      <c r="Q155" s="7"/>
      <c r="R155" s="7"/>
      <c r="S155" s="7"/>
      <c r="T155" s="7"/>
      <c r="U155" s="8"/>
    </row>
    <row r="156" spans="8:21" x14ac:dyDescent="0.25">
      <c r="K156" s="6"/>
      <c r="L156" s="7"/>
      <c r="M156" s="7"/>
      <c r="N156" s="7"/>
      <c r="O156" s="7"/>
      <c r="P156" s="7"/>
      <c r="Q156" s="7"/>
      <c r="R156" s="7"/>
      <c r="S156" s="7"/>
      <c r="T156" s="7"/>
      <c r="U156" s="8"/>
    </row>
    <row r="157" spans="8:21" x14ac:dyDescent="0.25">
      <c r="K157" s="6"/>
      <c r="L157" s="7"/>
      <c r="M157" s="7"/>
      <c r="N157" s="7"/>
      <c r="O157" s="7"/>
      <c r="P157" s="7"/>
      <c r="Q157" s="7"/>
      <c r="R157" s="7"/>
      <c r="S157" s="7"/>
      <c r="T157" s="7"/>
      <c r="U157" s="8"/>
    </row>
    <row r="158" spans="8:21" x14ac:dyDescent="0.25">
      <c r="K158" s="6"/>
      <c r="L158" s="7"/>
      <c r="M158" s="7"/>
      <c r="N158" s="7"/>
      <c r="O158" s="7"/>
      <c r="P158" s="7"/>
      <c r="Q158" s="7"/>
      <c r="R158" s="7"/>
      <c r="S158" s="7"/>
      <c r="T158" s="7"/>
      <c r="U158" s="8"/>
    </row>
    <row r="159" spans="8:21" x14ac:dyDescent="0.25">
      <c r="K159" s="6"/>
      <c r="L159" s="7"/>
      <c r="M159" s="7"/>
      <c r="N159" s="7"/>
      <c r="O159" s="7"/>
      <c r="P159" s="7"/>
      <c r="Q159" s="7"/>
      <c r="R159" s="7"/>
      <c r="S159" s="7"/>
      <c r="T159" s="7"/>
      <c r="U159" s="8"/>
    </row>
    <row r="160" spans="8:21" x14ac:dyDescent="0.25">
      <c r="K160" s="6"/>
      <c r="L160" s="7"/>
      <c r="M160" s="7"/>
      <c r="N160" s="7"/>
      <c r="O160" s="7"/>
      <c r="P160" s="7"/>
      <c r="Q160" s="7"/>
      <c r="R160" s="7"/>
      <c r="S160" s="7"/>
      <c r="T160" s="7"/>
      <c r="U160" s="8"/>
    </row>
    <row r="161" spans="11:21" x14ac:dyDescent="0.25">
      <c r="K161" s="6"/>
      <c r="L161" s="7"/>
      <c r="M161" s="7"/>
      <c r="N161" s="7"/>
      <c r="O161" s="7"/>
      <c r="P161" s="7"/>
      <c r="Q161" s="7"/>
      <c r="R161" s="7"/>
      <c r="S161" s="7"/>
      <c r="T161" s="7"/>
      <c r="U161" s="8"/>
    </row>
    <row r="162" spans="11:21" x14ac:dyDescent="0.25">
      <c r="K162" s="9" t="s">
        <v>0</v>
      </c>
      <c r="L162" s="7"/>
      <c r="M162" s="7"/>
      <c r="N162" s="7"/>
      <c r="O162" s="7"/>
      <c r="P162" s="7"/>
      <c r="Q162" s="7"/>
      <c r="R162" s="7"/>
      <c r="S162" s="7"/>
      <c r="T162" s="7"/>
      <c r="U162" s="8"/>
    </row>
    <row r="163" spans="11:21" x14ac:dyDescent="0.25">
      <c r="K163" s="6" t="s">
        <v>1</v>
      </c>
      <c r="L163" s="10">
        <v>120000</v>
      </c>
      <c r="M163" s="7" t="s">
        <v>2</v>
      </c>
      <c r="N163" s="7"/>
      <c r="O163" s="7"/>
      <c r="P163" s="7"/>
      <c r="Q163" s="7"/>
      <c r="R163" s="7"/>
      <c r="S163" s="7"/>
      <c r="T163" s="7"/>
      <c r="U163" s="8"/>
    </row>
    <row r="164" spans="11:21" x14ac:dyDescent="0.25">
      <c r="K164" s="6" t="s">
        <v>3</v>
      </c>
      <c r="L164" s="7">
        <v>6</v>
      </c>
      <c r="M164" s="7" t="s">
        <v>4</v>
      </c>
      <c r="N164" s="7"/>
      <c r="O164" s="7"/>
      <c r="P164" s="7"/>
      <c r="Q164" s="7"/>
      <c r="R164" s="7"/>
      <c r="S164" s="7"/>
      <c r="T164" s="7"/>
      <c r="U164" s="8"/>
    </row>
    <row r="165" spans="11:21" x14ac:dyDescent="0.25">
      <c r="K165" s="6" t="s">
        <v>5</v>
      </c>
      <c r="L165" s="11">
        <v>8.0000000000000002E-3</v>
      </c>
      <c r="M165" s="7" t="s">
        <v>6</v>
      </c>
      <c r="N165" s="7"/>
      <c r="O165" s="7"/>
      <c r="P165" s="7"/>
      <c r="Q165" s="7"/>
      <c r="R165" s="7"/>
      <c r="S165" s="7"/>
      <c r="T165" s="7"/>
      <c r="U165" s="8"/>
    </row>
    <row r="166" spans="11:21" ht="14.4" thickBot="1" x14ac:dyDescent="0.3">
      <c r="K166" s="6"/>
      <c r="L166" s="7"/>
      <c r="M166" s="7"/>
      <c r="N166" s="7"/>
      <c r="O166" s="7"/>
      <c r="P166" s="7"/>
      <c r="Q166" s="7"/>
      <c r="R166" s="7"/>
      <c r="S166" s="7"/>
      <c r="T166" s="7"/>
      <c r="U166" s="8"/>
    </row>
    <row r="167" spans="11:21" ht="14.4" thickBot="1" x14ac:dyDescent="0.3">
      <c r="K167" s="89" t="s">
        <v>7</v>
      </c>
      <c r="L167" s="90" t="s">
        <v>16</v>
      </c>
      <c r="M167" s="89" t="s">
        <v>8</v>
      </c>
      <c r="N167" s="89" t="s">
        <v>9</v>
      </c>
      <c r="O167" s="89" t="s">
        <v>10</v>
      </c>
      <c r="P167" s="89" t="s">
        <v>11</v>
      </c>
      <c r="Q167" s="7"/>
      <c r="R167" s="7"/>
      <c r="S167" s="7"/>
      <c r="T167" s="7"/>
      <c r="U167" s="8"/>
    </row>
    <row r="168" spans="11:21" ht="14.4" thickBot="1" x14ac:dyDescent="0.3">
      <c r="K168" s="88">
        <v>1</v>
      </c>
      <c r="L168" s="71">
        <f>L163</f>
        <v>120000</v>
      </c>
      <c r="M168" s="71">
        <v>0</v>
      </c>
      <c r="N168" s="71">
        <f>$L$165*L168</f>
        <v>960</v>
      </c>
      <c r="O168" s="71">
        <f>M168+N168</f>
        <v>960</v>
      </c>
      <c r="P168" s="71">
        <f>L168-M168</f>
        <v>120000</v>
      </c>
      <c r="Q168" s="7"/>
      <c r="R168" s="7"/>
      <c r="S168" s="7"/>
      <c r="T168" s="7"/>
      <c r="U168" s="8"/>
    </row>
    <row r="169" spans="11:21" ht="14.4" thickBot="1" x14ac:dyDescent="0.3">
      <c r="K169" s="88">
        <v>2</v>
      </c>
      <c r="L169" s="71">
        <f>P168</f>
        <v>120000</v>
      </c>
      <c r="M169" s="71">
        <v>0</v>
      </c>
      <c r="N169" s="71">
        <f t="shared" ref="N169:N173" si="15">$L$165*L169</f>
        <v>960</v>
      </c>
      <c r="O169" s="71">
        <f t="shared" ref="O169:O173" si="16">M169+N169</f>
        <v>960</v>
      </c>
      <c r="P169" s="71">
        <f t="shared" ref="P169:P173" si="17">L169-M169</f>
        <v>120000</v>
      </c>
      <c r="Q169" s="7"/>
      <c r="R169" s="7"/>
      <c r="S169" s="7"/>
      <c r="T169" s="7"/>
      <c r="U169" s="8"/>
    </row>
    <row r="170" spans="11:21" ht="14.4" thickBot="1" x14ac:dyDescent="0.3">
      <c r="K170" s="88">
        <v>3</v>
      </c>
      <c r="L170" s="71">
        <f t="shared" ref="L170:L173" si="18">P169</f>
        <v>120000</v>
      </c>
      <c r="M170" s="71">
        <v>0</v>
      </c>
      <c r="N170" s="71">
        <f t="shared" si="15"/>
        <v>960</v>
      </c>
      <c r="O170" s="71">
        <f t="shared" si="16"/>
        <v>960</v>
      </c>
      <c r="P170" s="71">
        <f t="shared" si="17"/>
        <v>120000</v>
      </c>
      <c r="Q170" s="7"/>
      <c r="R170" s="7"/>
      <c r="S170" s="7"/>
      <c r="T170" s="7"/>
      <c r="U170" s="8"/>
    </row>
    <row r="171" spans="11:21" ht="14.4" thickBot="1" x14ac:dyDescent="0.3">
      <c r="K171" s="88">
        <v>4</v>
      </c>
      <c r="L171" s="71">
        <f t="shared" si="18"/>
        <v>120000</v>
      </c>
      <c r="M171" s="71">
        <v>0</v>
      </c>
      <c r="N171" s="71">
        <f t="shared" si="15"/>
        <v>960</v>
      </c>
      <c r="O171" s="71">
        <f t="shared" si="16"/>
        <v>960</v>
      </c>
      <c r="P171" s="71">
        <f t="shared" si="17"/>
        <v>120000</v>
      </c>
      <c r="Q171" s="7"/>
      <c r="R171" s="7"/>
      <c r="S171" s="7"/>
      <c r="T171" s="7"/>
      <c r="U171" s="8"/>
    </row>
    <row r="172" spans="11:21" ht="14.4" thickBot="1" x14ac:dyDescent="0.3">
      <c r="K172" s="88">
        <v>5</v>
      </c>
      <c r="L172" s="71">
        <f t="shared" si="18"/>
        <v>120000</v>
      </c>
      <c r="M172" s="71">
        <v>0</v>
      </c>
      <c r="N172" s="71">
        <f t="shared" si="15"/>
        <v>960</v>
      </c>
      <c r="O172" s="71">
        <f t="shared" si="16"/>
        <v>960</v>
      </c>
      <c r="P172" s="71">
        <f t="shared" si="17"/>
        <v>120000</v>
      </c>
      <c r="Q172" s="7"/>
      <c r="R172" s="7"/>
      <c r="S172" s="7"/>
      <c r="T172" s="7"/>
      <c r="U172" s="8"/>
    </row>
    <row r="173" spans="11:21" ht="14.4" thickBot="1" x14ac:dyDescent="0.3">
      <c r="K173" s="88">
        <v>6</v>
      </c>
      <c r="L173" s="71">
        <f t="shared" si="18"/>
        <v>120000</v>
      </c>
      <c r="M173" s="71">
        <f>L163</f>
        <v>120000</v>
      </c>
      <c r="N173" s="71">
        <f t="shared" si="15"/>
        <v>960</v>
      </c>
      <c r="O173" s="71">
        <f t="shared" si="16"/>
        <v>120960</v>
      </c>
      <c r="P173" s="91">
        <f t="shared" si="17"/>
        <v>0</v>
      </c>
      <c r="Q173" s="7"/>
      <c r="R173" s="7"/>
      <c r="S173" s="7"/>
      <c r="T173" s="7"/>
      <c r="U173" s="8"/>
    </row>
    <row r="174" spans="11:21" x14ac:dyDescent="0.25">
      <c r="K174" s="6"/>
      <c r="L174" s="7"/>
      <c r="M174" s="7"/>
      <c r="N174" s="7"/>
      <c r="O174" s="7"/>
      <c r="P174" s="7"/>
      <c r="Q174" s="7"/>
      <c r="R174" s="7"/>
      <c r="S174" s="7"/>
      <c r="T174" s="7"/>
      <c r="U174" s="8"/>
    </row>
    <row r="175" spans="11:21" x14ac:dyDescent="0.25">
      <c r="K175" s="6"/>
      <c r="L175" s="7"/>
      <c r="M175" s="7"/>
      <c r="N175" s="7"/>
      <c r="O175" s="7"/>
      <c r="P175" s="7"/>
      <c r="Q175" s="7"/>
      <c r="R175" s="7"/>
      <c r="S175" s="7"/>
      <c r="T175" s="7"/>
      <c r="U175" s="8"/>
    </row>
    <row r="176" spans="11:21" x14ac:dyDescent="0.25">
      <c r="K176" s="6"/>
      <c r="L176" s="7"/>
      <c r="M176" s="7"/>
      <c r="N176" s="7"/>
      <c r="O176" s="7"/>
      <c r="P176" s="7"/>
      <c r="Q176" s="7"/>
      <c r="R176" s="7"/>
      <c r="S176" s="7"/>
      <c r="T176" s="7"/>
      <c r="U176" s="8"/>
    </row>
    <row r="177" spans="8:21" x14ac:dyDescent="0.25">
      <c r="K177" s="6"/>
      <c r="L177" s="7"/>
      <c r="M177" s="7"/>
      <c r="N177" s="7"/>
      <c r="O177" s="7"/>
      <c r="P177" s="7"/>
      <c r="Q177" s="7"/>
      <c r="R177" s="7"/>
      <c r="S177" s="7"/>
      <c r="T177" s="7"/>
      <c r="U177" s="8"/>
    </row>
    <row r="178" spans="8:21" x14ac:dyDescent="0.25">
      <c r="K178" s="6"/>
      <c r="L178" s="7"/>
      <c r="M178" s="7"/>
      <c r="N178" s="7"/>
      <c r="O178" s="7"/>
      <c r="P178" s="7"/>
      <c r="Q178" s="7"/>
      <c r="R178" s="7"/>
      <c r="S178" s="7"/>
      <c r="T178" s="7"/>
      <c r="U178" s="8"/>
    </row>
    <row r="179" spans="8:21" x14ac:dyDescent="0.25">
      <c r="K179" s="6"/>
      <c r="L179" s="7"/>
      <c r="M179" s="7"/>
      <c r="N179" s="7"/>
      <c r="O179" s="7"/>
      <c r="P179" s="7"/>
      <c r="Q179" s="7"/>
      <c r="R179" s="7"/>
      <c r="S179" s="7"/>
      <c r="T179" s="7"/>
      <c r="U179" s="8"/>
    </row>
    <row r="180" spans="8:21" x14ac:dyDescent="0.25">
      <c r="K180" s="6"/>
      <c r="L180" s="7"/>
      <c r="M180" s="7"/>
      <c r="N180" s="7"/>
      <c r="O180" s="7"/>
      <c r="P180" s="7"/>
      <c r="Q180" s="7"/>
      <c r="R180" s="7"/>
      <c r="S180" s="7"/>
      <c r="T180" s="7"/>
      <c r="U180" s="8"/>
    </row>
    <row r="181" spans="8:21" x14ac:dyDescent="0.25">
      <c r="K181" s="6"/>
      <c r="L181" s="7"/>
      <c r="M181" s="7"/>
      <c r="N181" s="7"/>
      <c r="O181" s="7"/>
      <c r="P181" s="7"/>
      <c r="Q181" s="7"/>
      <c r="R181" s="7"/>
      <c r="S181" s="7"/>
      <c r="T181" s="7"/>
      <c r="U181" s="8"/>
    </row>
    <row r="182" spans="8:21" x14ac:dyDescent="0.25">
      <c r="K182" s="6"/>
      <c r="L182" s="7"/>
      <c r="M182" s="7"/>
      <c r="N182" s="7"/>
      <c r="O182" s="7"/>
      <c r="P182" s="7"/>
      <c r="Q182" s="7"/>
      <c r="R182" s="7"/>
      <c r="S182" s="7"/>
      <c r="T182" s="7"/>
      <c r="U182" s="8"/>
    </row>
    <row r="183" spans="8:21" ht="22.8" x14ac:dyDescent="0.4">
      <c r="H183" s="75" t="s">
        <v>45</v>
      </c>
      <c r="K183" s="6"/>
      <c r="L183" s="7"/>
      <c r="M183" s="7"/>
      <c r="N183" s="7"/>
      <c r="O183" s="7"/>
      <c r="P183" s="7"/>
      <c r="Q183" s="7"/>
      <c r="R183" s="7"/>
      <c r="S183" s="7"/>
      <c r="T183" s="7"/>
      <c r="U183" s="8"/>
    </row>
    <row r="184" spans="8:21" x14ac:dyDescent="0.25">
      <c r="K184" s="6"/>
      <c r="L184" s="7"/>
      <c r="M184" s="7"/>
      <c r="N184" s="7"/>
      <c r="O184" s="7"/>
      <c r="P184" s="7"/>
      <c r="Q184" s="7"/>
      <c r="R184" s="7"/>
      <c r="S184" s="7"/>
      <c r="T184" s="7"/>
      <c r="U184" s="8"/>
    </row>
    <row r="185" spans="8:21" x14ac:dyDescent="0.25">
      <c r="K185" s="6"/>
      <c r="L185" s="7"/>
      <c r="M185" s="7"/>
      <c r="N185" s="7"/>
      <c r="O185" s="7"/>
      <c r="P185" s="7"/>
      <c r="Q185" s="7"/>
      <c r="R185" s="7"/>
      <c r="S185" s="7"/>
      <c r="T185" s="7"/>
      <c r="U185" s="8"/>
    </row>
    <row r="186" spans="8:21" x14ac:dyDescent="0.25">
      <c r="K186" s="6"/>
      <c r="L186" s="7"/>
      <c r="M186" s="7"/>
      <c r="N186" s="7"/>
      <c r="O186" s="7"/>
      <c r="P186" s="7"/>
      <c r="Q186" s="7"/>
      <c r="R186" s="7"/>
      <c r="S186" s="7"/>
      <c r="T186" s="7"/>
      <c r="U186" s="8"/>
    </row>
    <row r="187" spans="8:21" x14ac:dyDescent="0.25">
      <c r="K187" s="6"/>
      <c r="L187" s="7"/>
      <c r="M187" s="7"/>
      <c r="N187" s="7"/>
      <c r="O187" s="7"/>
      <c r="P187" s="7"/>
      <c r="Q187" s="7"/>
      <c r="R187" s="7"/>
      <c r="S187" s="7"/>
      <c r="T187" s="7"/>
      <c r="U187" s="8"/>
    </row>
    <row r="188" spans="8:21" x14ac:dyDescent="0.25">
      <c r="K188" s="9" t="s">
        <v>0</v>
      </c>
      <c r="L188" s="7"/>
      <c r="M188" s="7"/>
      <c r="N188" s="13"/>
      <c r="O188" s="13"/>
      <c r="P188" s="13"/>
      <c r="Q188" s="7"/>
      <c r="R188" s="7"/>
      <c r="S188" s="7"/>
      <c r="T188" s="7"/>
      <c r="U188" s="8"/>
    </row>
    <row r="189" spans="8:21" x14ac:dyDescent="0.25">
      <c r="K189" s="6" t="s">
        <v>1</v>
      </c>
      <c r="L189" s="10">
        <v>35000</v>
      </c>
      <c r="M189" s="7" t="s">
        <v>2</v>
      </c>
      <c r="N189" s="14"/>
      <c r="O189" s="14"/>
      <c r="P189" s="10"/>
      <c r="Q189" s="7"/>
      <c r="R189" s="7"/>
      <c r="S189" s="7"/>
      <c r="T189" s="7"/>
      <c r="U189" s="8"/>
    </row>
    <row r="190" spans="8:21" x14ac:dyDescent="0.25">
      <c r="K190" s="6" t="s">
        <v>3</v>
      </c>
      <c r="L190" s="7">
        <v>8</v>
      </c>
      <c r="M190" s="7" t="s">
        <v>4</v>
      </c>
      <c r="N190" s="14"/>
      <c r="O190" s="14"/>
      <c r="P190" s="10"/>
      <c r="Q190" s="7"/>
      <c r="R190" s="7"/>
      <c r="S190" s="7"/>
      <c r="T190" s="7"/>
      <c r="U190" s="8"/>
    </row>
    <row r="191" spans="8:21" x14ac:dyDescent="0.25">
      <c r="K191" s="6" t="s">
        <v>13</v>
      </c>
      <c r="L191" s="11">
        <v>6.1600000000000002E-2</v>
      </c>
      <c r="M191" s="7" t="s">
        <v>6</v>
      </c>
      <c r="N191" s="14"/>
      <c r="O191" s="14"/>
      <c r="P191" s="10"/>
      <c r="Q191" s="7"/>
      <c r="R191" s="7"/>
      <c r="S191" s="7"/>
      <c r="T191" s="7"/>
      <c r="U191" s="8"/>
    </row>
    <row r="192" spans="8:21" x14ac:dyDescent="0.25">
      <c r="K192" s="20" t="s">
        <v>14</v>
      </c>
      <c r="L192" s="11">
        <f>(1+L191)^(1/12)-1</f>
        <v>4.9938616381550727E-3</v>
      </c>
      <c r="M192" s="7" t="s">
        <v>6</v>
      </c>
      <c r="N192" s="14"/>
      <c r="O192" s="14"/>
      <c r="P192" s="10"/>
      <c r="Q192" s="7"/>
      <c r="R192" s="7"/>
      <c r="S192" s="7"/>
      <c r="T192" s="7"/>
      <c r="U192" s="8"/>
    </row>
    <row r="193" spans="11:21" x14ac:dyDescent="0.25">
      <c r="K193" s="12"/>
      <c r="L193" s="13"/>
      <c r="M193" s="13"/>
      <c r="N193" s="13"/>
      <c r="O193" s="13"/>
      <c r="P193" s="13"/>
      <c r="Q193" s="7"/>
      <c r="R193" s="7"/>
      <c r="S193" s="7"/>
      <c r="T193" s="7"/>
      <c r="U193" s="8"/>
    </row>
    <row r="194" spans="11:21" x14ac:dyDescent="0.25">
      <c r="K194" s="12" t="s">
        <v>7</v>
      </c>
      <c r="L194" s="23" t="s">
        <v>16</v>
      </c>
      <c r="M194" s="13" t="s">
        <v>8</v>
      </c>
      <c r="N194" s="13" t="s">
        <v>9</v>
      </c>
      <c r="O194" s="13" t="s">
        <v>10</v>
      </c>
      <c r="P194" s="13" t="s">
        <v>11</v>
      </c>
      <c r="Q194" s="7"/>
      <c r="R194" s="7"/>
      <c r="S194" s="7"/>
      <c r="T194" s="7"/>
      <c r="U194" s="8"/>
    </row>
    <row r="195" spans="11:21" x14ac:dyDescent="0.25">
      <c r="K195" s="6">
        <v>1</v>
      </c>
      <c r="L195" s="22">
        <f>L189</f>
        <v>35000</v>
      </c>
      <c r="M195" s="22">
        <v>0</v>
      </c>
      <c r="N195" s="22">
        <v>0</v>
      </c>
      <c r="O195" s="22">
        <f>N195+M195</f>
        <v>0</v>
      </c>
      <c r="P195" s="22">
        <f>FV($L$192,K195,,-$L$189)</f>
        <v>35174.785157335427</v>
      </c>
      <c r="Q195" s="7"/>
      <c r="R195" s="7"/>
      <c r="S195" s="7"/>
      <c r="T195" s="7"/>
      <c r="U195" s="8"/>
    </row>
    <row r="196" spans="11:21" x14ac:dyDescent="0.25">
      <c r="K196" s="6">
        <v>2</v>
      </c>
      <c r="L196" s="22">
        <f>P195</f>
        <v>35174.785157335427</v>
      </c>
      <c r="M196" s="22">
        <v>0</v>
      </c>
      <c r="N196" s="22">
        <v>0</v>
      </c>
      <c r="O196" s="22">
        <f t="shared" ref="O196:O201" si="19">N196+M196</f>
        <v>0</v>
      </c>
      <c r="P196" s="22">
        <f>FV($L$192,K196,,-$L$189)</f>
        <v>35350.443167562989</v>
      </c>
      <c r="Q196" s="7"/>
      <c r="R196" s="7"/>
      <c r="S196" s="7"/>
      <c r="T196" s="7"/>
      <c r="U196" s="8"/>
    </row>
    <row r="197" spans="11:21" x14ac:dyDescent="0.25">
      <c r="K197" s="6">
        <v>3</v>
      </c>
      <c r="L197" s="22">
        <f t="shared" ref="L197:L202" si="20">P196</f>
        <v>35350.443167562989</v>
      </c>
      <c r="M197" s="22">
        <v>0</v>
      </c>
      <c r="N197" s="22">
        <v>0</v>
      </c>
      <c r="O197" s="22">
        <f t="shared" si="19"/>
        <v>0</v>
      </c>
      <c r="P197" s="22">
        <f t="shared" ref="P197:P201" si="21">FV($L$192,K197,,-$L$189)</f>
        <v>35526.978389589261</v>
      </c>
      <c r="Q197" s="7"/>
      <c r="R197" s="7"/>
      <c r="S197" s="7"/>
      <c r="T197" s="7"/>
      <c r="U197" s="8"/>
    </row>
    <row r="198" spans="11:21" x14ac:dyDescent="0.25">
      <c r="K198" s="6">
        <v>4</v>
      </c>
      <c r="L198" s="22">
        <f t="shared" si="20"/>
        <v>35526.978389589261</v>
      </c>
      <c r="M198" s="22">
        <v>0</v>
      </c>
      <c r="N198" s="22">
        <v>0</v>
      </c>
      <c r="O198" s="22">
        <f t="shared" si="19"/>
        <v>0</v>
      </c>
      <c r="P198" s="22">
        <f t="shared" si="21"/>
        <v>35704.395204088592</v>
      </c>
      <c r="Q198" s="7"/>
      <c r="R198" s="7"/>
      <c r="S198" s="7"/>
      <c r="T198" s="7"/>
      <c r="U198" s="8"/>
    </row>
    <row r="199" spans="11:21" x14ac:dyDescent="0.25">
      <c r="K199" s="6">
        <v>5</v>
      </c>
      <c r="L199" s="22">
        <f t="shared" si="20"/>
        <v>35704.395204088592</v>
      </c>
      <c r="M199" s="22">
        <v>0</v>
      </c>
      <c r="N199" s="22">
        <v>0</v>
      </c>
      <c r="O199" s="22">
        <f t="shared" si="19"/>
        <v>0</v>
      </c>
      <c r="P199" s="22">
        <f t="shared" si="21"/>
        <v>35882.698013611815</v>
      </c>
      <c r="Q199" s="7"/>
      <c r="R199" s="7"/>
      <c r="S199" s="7"/>
      <c r="T199" s="7"/>
      <c r="U199" s="8"/>
    </row>
    <row r="200" spans="11:21" x14ac:dyDescent="0.25">
      <c r="K200" s="6">
        <v>6</v>
      </c>
      <c r="L200" s="22">
        <f t="shared" si="20"/>
        <v>35882.698013611815</v>
      </c>
      <c r="M200" s="22">
        <v>0</v>
      </c>
      <c r="N200" s="22">
        <v>0</v>
      </c>
      <c r="O200" s="22">
        <f t="shared" si="19"/>
        <v>0</v>
      </c>
      <c r="P200" s="22">
        <f t="shared" si="21"/>
        <v>36061.891242695492</v>
      </c>
      <c r="Q200" s="7"/>
      <c r="R200" s="7"/>
      <c r="S200" s="7"/>
      <c r="T200" s="7"/>
      <c r="U200" s="8"/>
    </row>
    <row r="201" spans="11:21" x14ac:dyDescent="0.25">
      <c r="K201" s="6">
        <v>7</v>
      </c>
      <c r="L201" s="22">
        <f t="shared" si="20"/>
        <v>36061.891242695492</v>
      </c>
      <c r="M201" s="22">
        <v>0</v>
      </c>
      <c r="N201" s="22">
        <v>0</v>
      </c>
      <c r="O201" s="22">
        <f t="shared" si="19"/>
        <v>0</v>
      </c>
      <c r="P201" s="22">
        <f t="shared" si="21"/>
        <v>36241.979337971708</v>
      </c>
      <c r="Q201" s="7"/>
      <c r="R201" s="7"/>
      <c r="S201" s="7"/>
      <c r="T201" s="7"/>
      <c r="U201" s="8"/>
    </row>
    <row r="202" spans="11:21" x14ac:dyDescent="0.25">
      <c r="K202" s="6">
        <v>8</v>
      </c>
      <c r="L202" s="22">
        <f t="shared" si="20"/>
        <v>36241.979337971708</v>
      </c>
      <c r="M202" s="22">
        <f>L189</f>
        <v>35000</v>
      </c>
      <c r="N202" s="22">
        <f>O202-M202</f>
        <v>1422.9667682784129</v>
      </c>
      <c r="O202" s="22">
        <f>FV(L192,L190,,-L189)</f>
        <v>36422.966768278413</v>
      </c>
      <c r="P202" s="22">
        <f>FV($L$192,K202,,-$L$189)</f>
        <v>36422.966768278413</v>
      </c>
      <c r="Q202" s="7"/>
      <c r="R202" s="7"/>
      <c r="S202" s="7"/>
      <c r="T202" s="7"/>
      <c r="U202" s="8"/>
    </row>
    <row r="203" spans="11:21" ht="14.4" thickBot="1" x14ac:dyDescent="0.3">
      <c r="K203" s="21"/>
      <c r="L203" s="16"/>
      <c r="M203" s="16"/>
      <c r="N203" s="16"/>
      <c r="O203" s="16"/>
      <c r="P203" s="16"/>
      <c r="Q203" s="16"/>
      <c r="R203" s="16"/>
      <c r="S203" s="16"/>
      <c r="T203" s="16"/>
      <c r="U203" s="19"/>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F3:U316"/>
  <sheetViews>
    <sheetView rightToLeft="1" topLeftCell="C124" workbookViewId="0">
      <selection activeCell="G135" sqref="G135"/>
    </sheetView>
  </sheetViews>
  <sheetFormatPr defaultColWidth="8.8984375" defaultRowHeight="13.8" x14ac:dyDescent="0.25"/>
  <cols>
    <col min="7" max="7" width="12.5" bestFit="1" customWidth="1"/>
    <col min="9" max="9" width="5.296875" customWidth="1"/>
    <col min="11" max="11" width="10" customWidth="1"/>
    <col min="12" max="12" width="24.69921875" customWidth="1"/>
    <col min="13" max="13" width="15" customWidth="1"/>
    <col min="14" max="14" width="15.3984375" customWidth="1"/>
    <col min="15" max="15" width="11.796875" customWidth="1"/>
    <col min="16" max="16" width="21.3984375" customWidth="1"/>
    <col min="21" max="21" width="11.8984375" bestFit="1" customWidth="1"/>
  </cols>
  <sheetData>
    <row r="3" spans="7:16" ht="22.8" x14ac:dyDescent="0.4">
      <c r="G3" s="75" t="s">
        <v>46</v>
      </c>
    </row>
    <row r="9" spans="7:16" x14ac:dyDescent="0.25">
      <c r="K9" s="9" t="s">
        <v>0</v>
      </c>
      <c r="L9" s="7"/>
      <c r="M9" s="7"/>
      <c r="N9" s="7"/>
      <c r="O9" s="7"/>
      <c r="P9" s="7"/>
    </row>
    <row r="10" spans="7:16" x14ac:dyDescent="0.25">
      <c r="K10" s="6" t="s">
        <v>1</v>
      </c>
      <c r="L10" s="10">
        <v>85000</v>
      </c>
      <c r="M10" s="7" t="s">
        <v>2</v>
      </c>
      <c r="N10" s="7"/>
      <c r="O10" s="11">
        <v>7.4399999999999994E-2</v>
      </c>
      <c r="P10" s="10"/>
    </row>
    <row r="11" spans="7:16" x14ac:dyDescent="0.25">
      <c r="K11" s="6" t="s">
        <v>3</v>
      </c>
      <c r="L11" s="7">
        <f>2*12</f>
        <v>24</v>
      </c>
      <c r="M11" s="7" t="s">
        <v>4</v>
      </c>
      <c r="N11" s="7"/>
      <c r="O11" s="7">
        <v>12</v>
      </c>
      <c r="P11" s="7"/>
    </row>
    <row r="12" spans="7:16" x14ac:dyDescent="0.25">
      <c r="K12" s="6" t="s">
        <v>5</v>
      </c>
      <c r="L12" s="11">
        <f>(1+O10)^(1/O11)-1</f>
        <v>5.9981142628422468E-3</v>
      </c>
      <c r="M12" s="7" t="s">
        <v>6</v>
      </c>
      <c r="N12" s="7"/>
      <c r="O12" s="7"/>
      <c r="P12" s="11"/>
    </row>
    <row r="13" spans="7:16" ht="14.4" thickBot="1" x14ac:dyDescent="0.3">
      <c r="K13" s="6"/>
      <c r="L13" s="81">
        <f>PMT(L12,L11,-L10,,)</f>
        <v>3813.2933884246236</v>
      </c>
      <c r="M13" s="73" t="s">
        <v>30</v>
      </c>
      <c r="N13" s="7"/>
      <c r="O13" s="7"/>
      <c r="P13" s="7"/>
    </row>
    <row r="14" spans="7:16" ht="14.4" thickBot="1" x14ac:dyDescent="0.3">
      <c r="K14" s="72" t="s">
        <v>7</v>
      </c>
      <c r="L14" s="72" t="s">
        <v>16</v>
      </c>
      <c r="M14" s="72" t="s">
        <v>8</v>
      </c>
      <c r="N14" s="72" t="s">
        <v>9</v>
      </c>
      <c r="O14" s="72" t="s">
        <v>10</v>
      </c>
      <c r="P14" s="72" t="s">
        <v>11</v>
      </c>
    </row>
    <row r="15" spans="7:16" ht="14.4" thickBot="1" x14ac:dyDescent="0.3">
      <c r="K15" s="70">
        <v>1</v>
      </c>
      <c r="L15" s="71">
        <f>L10</f>
        <v>85000</v>
      </c>
      <c r="M15" s="61">
        <f>O15-N15</f>
        <v>3303.4536760830324</v>
      </c>
      <c r="N15" s="61">
        <f>$L$12*L15</f>
        <v>509.839712341591</v>
      </c>
      <c r="O15" s="74">
        <f>$L$13</f>
        <v>3813.2933884246236</v>
      </c>
      <c r="P15" s="61">
        <f>L15-M15</f>
        <v>81696.546323916962</v>
      </c>
    </row>
    <row r="16" spans="7:16" ht="14.4" thickBot="1" x14ac:dyDescent="0.3">
      <c r="K16" s="70">
        <v>2</v>
      </c>
      <c r="L16" s="61">
        <f>P15</f>
        <v>81696.546323916962</v>
      </c>
      <c r="M16" s="61">
        <f t="shared" ref="M16:M38" si="0">O16-N16</f>
        <v>3323.2681686941851</v>
      </c>
      <c r="N16" s="61">
        <f t="shared" ref="N16:N38" si="1">$L$12*L16</f>
        <v>490.02521973043866</v>
      </c>
      <c r="O16" s="74">
        <f t="shared" ref="O16:O38" si="2">$L$13</f>
        <v>3813.2933884246236</v>
      </c>
      <c r="P16" s="61">
        <f t="shared" ref="P16:P38" si="3">L16-M16</f>
        <v>78373.278155222783</v>
      </c>
    </row>
    <row r="17" spans="6:16" ht="14.4" thickBot="1" x14ac:dyDescent="0.3">
      <c r="K17" s="70">
        <v>3</v>
      </c>
      <c r="L17" s="61">
        <f t="shared" ref="L17:L38" si="4">P16</f>
        <v>78373.278155222783</v>
      </c>
      <c r="M17" s="61">
        <f t="shared" si="0"/>
        <v>3343.2015108960791</v>
      </c>
      <c r="N17" s="61">
        <f t="shared" si="1"/>
        <v>470.09187752854444</v>
      </c>
      <c r="O17" s="74">
        <f t="shared" si="2"/>
        <v>3813.2933884246236</v>
      </c>
      <c r="P17" s="61">
        <f t="shared" si="3"/>
        <v>75030.076644326706</v>
      </c>
    </row>
    <row r="18" spans="6:16" ht="14.4" thickBot="1" x14ac:dyDescent="0.3">
      <c r="K18" s="70">
        <v>4</v>
      </c>
      <c r="L18" s="61">
        <f t="shared" si="4"/>
        <v>75030.076644326706</v>
      </c>
      <c r="M18" s="61">
        <f t="shared" si="0"/>
        <v>3363.2544155621408</v>
      </c>
      <c r="N18" s="61">
        <f t="shared" si="1"/>
        <v>450.03897286248298</v>
      </c>
      <c r="O18" s="74">
        <f t="shared" si="2"/>
        <v>3813.2933884246236</v>
      </c>
      <c r="P18" s="61">
        <f t="shared" si="3"/>
        <v>71666.822228764562</v>
      </c>
    </row>
    <row r="19" spans="6:16" ht="14.4" thickBot="1" x14ac:dyDescent="0.3">
      <c r="K19" s="70">
        <v>5</v>
      </c>
      <c r="L19" s="61">
        <f t="shared" si="4"/>
        <v>71666.822228764562</v>
      </c>
      <c r="M19" s="61">
        <f t="shared" si="0"/>
        <v>3383.4275998416911</v>
      </c>
      <c r="N19" s="61">
        <f t="shared" si="1"/>
        <v>429.86578858293251</v>
      </c>
      <c r="O19" s="74">
        <f t="shared" si="2"/>
        <v>3813.2933884246236</v>
      </c>
      <c r="P19" s="61">
        <f t="shared" si="3"/>
        <v>68283.394628922877</v>
      </c>
    </row>
    <row r="20" spans="6:16" ht="14.4" thickBot="1" x14ac:dyDescent="0.3">
      <c r="K20" s="70">
        <v>6</v>
      </c>
      <c r="L20" s="61">
        <f t="shared" si="4"/>
        <v>68283.394628922877</v>
      </c>
      <c r="M20" s="61">
        <f t="shared" si="0"/>
        <v>3403.7217851855958</v>
      </c>
      <c r="N20" s="61">
        <f t="shared" si="1"/>
        <v>409.57160323902798</v>
      </c>
      <c r="O20" s="74">
        <f t="shared" si="2"/>
        <v>3813.2933884246236</v>
      </c>
      <c r="P20" s="61">
        <f t="shared" si="3"/>
        <v>64879.67284373728</v>
      </c>
    </row>
    <row r="21" spans="6:16" ht="14.4" thickBot="1" x14ac:dyDescent="0.3">
      <c r="K21" s="70">
        <v>7</v>
      </c>
      <c r="L21" s="61">
        <f t="shared" si="4"/>
        <v>64879.67284373728</v>
      </c>
      <c r="M21" s="61">
        <f t="shared" si="0"/>
        <v>3424.1376973720644</v>
      </c>
      <c r="N21" s="61">
        <f t="shared" si="1"/>
        <v>389.15569105255935</v>
      </c>
      <c r="O21" s="74">
        <f t="shared" si="2"/>
        <v>3813.2933884246236</v>
      </c>
      <c r="P21" s="61">
        <f t="shared" si="3"/>
        <v>61455.535146365219</v>
      </c>
    </row>
    <row r="22" spans="6:16" ht="14.4" thickBot="1" x14ac:dyDescent="0.3">
      <c r="K22" s="70">
        <v>8</v>
      </c>
      <c r="L22" s="61">
        <f t="shared" si="4"/>
        <v>61455.535146365219</v>
      </c>
      <c r="M22" s="61">
        <f t="shared" si="0"/>
        <v>3444.6760665326074</v>
      </c>
      <c r="N22" s="61">
        <f t="shared" si="1"/>
        <v>368.61732189201621</v>
      </c>
      <c r="O22" s="74">
        <f t="shared" si="2"/>
        <v>3813.2933884246236</v>
      </c>
      <c r="P22" s="61">
        <f t="shared" si="3"/>
        <v>58010.859079832611</v>
      </c>
    </row>
    <row r="23" spans="6:16" ht="14.4" thickBot="1" x14ac:dyDescent="0.3">
      <c r="K23" s="70">
        <v>9</v>
      </c>
      <c r="L23" s="61">
        <f t="shared" si="4"/>
        <v>58010.859079832611</v>
      </c>
      <c r="M23" s="61">
        <f t="shared" si="0"/>
        <v>3465.3376271781481</v>
      </c>
      <c r="N23" s="61">
        <f t="shared" si="1"/>
        <v>347.95576124647562</v>
      </c>
      <c r="O23" s="74">
        <f t="shared" si="2"/>
        <v>3813.2933884246236</v>
      </c>
      <c r="P23" s="61">
        <f t="shared" si="3"/>
        <v>54545.521452654466</v>
      </c>
    </row>
    <row r="24" spans="6:16" ht="14.4" thickBot="1" x14ac:dyDescent="0.3">
      <c r="K24" s="70">
        <v>10</v>
      </c>
      <c r="L24" s="61">
        <f t="shared" si="4"/>
        <v>54545.521452654466</v>
      </c>
      <c r="M24" s="61">
        <f t="shared" si="0"/>
        <v>3486.1231182252891</v>
      </c>
      <c r="N24" s="61">
        <f t="shared" si="1"/>
        <v>327.17027019933448</v>
      </c>
      <c r="O24" s="74">
        <f t="shared" si="2"/>
        <v>3813.2933884246236</v>
      </c>
      <c r="P24" s="61">
        <f t="shared" si="3"/>
        <v>51059.398334429177</v>
      </c>
    </row>
    <row r="25" spans="6:16" ht="14.4" thickBot="1" x14ac:dyDescent="0.3">
      <c r="K25" s="70">
        <v>11</v>
      </c>
      <c r="L25" s="61">
        <f t="shared" si="4"/>
        <v>51059.398334429177</v>
      </c>
      <c r="M25" s="61">
        <f t="shared" si="0"/>
        <v>3507.0332830227403</v>
      </c>
      <c r="N25" s="61">
        <f t="shared" si="1"/>
        <v>306.26010540188332</v>
      </c>
      <c r="O25" s="74">
        <f t="shared" si="2"/>
        <v>3813.2933884246236</v>
      </c>
      <c r="P25" s="61">
        <f t="shared" si="3"/>
        <v>47552.365051406436</v>
      </c>
    </row>
    <row r="26" spans="6:16" ht="14.4" thickBot="1" x14ac:dyDescent="0.3">
      <c r="K26" s="70">
        <v>12</v>
      </c>
      <c r="L26" s="61">
        <f t="shared" si="4"/>
        <v>47552.365051406436</v>
      </c>
      <c r="M26" s="61">
        <f t="shared" si="0"/>
        <v>3528.0688693779016</v>
      </c>
      <c r="N26" s="61">
        <f t="shared" si="1"/>
        <v>285.22451904672215</v>
      </c>
      <c r="O26" s="74">
        <f t="shared" si="2"/>
        <v>3813.2933884246236</v>
      </c>
      <c r="P26" s="80">
        <f t="shared" si="3"/>
        <v>44024.296182028535</v>
      </c>
    </row>
    <row r="27" spans="6:16" ht="14.4" thickBot="1" x14ac:dyDescent="0.3">
      <c r="K27" s="70">
        <v>13</v>
      </c>
      <c r="L27" s="61">
        <f t="shared" si="4"/>
        <v>44024.296182028535</v>
      </c>
      <c r="M27" s="61">
        <f t="shared" si="0"/>
        <v>3549.230629583607</v>
      </c>
      <c r="N27" s="61">
        <f t="shared" si="1"/>
        <v>264.06275884101683</v>
      </c>
      <c r="O27" s="74">
        <f t="shared" si="2"/>
        <v>3813.2933884246236</v>
      </c>
      <c r="P27" s="61">
        <f t="shared" si="3"/>
        <v>40475.065552444925</v>
      </c>
    </row>
    <row r="28" spans="6:16" ht="14.4" thickBot="1" x14ac:dyDescent="0.3">
      <c r="K28" s="70">
        <v>14</v>
      </c>
      <c r="L28" s="61">
        <f t="shared" si="4"/>
        <v>40475.065552444925</v>
      </c>
      <c r="M28" s="61">
        <f t="shared" si="0"/>
        <v>3570.5193204450288</v>
      </c>
      <c r="N28" s="61">
        <f t="shared" si="1"/>
        <v>242.7740679795948</v>
      </c>
      <c r="O28" s="74">
        <f t="shared" si="2"/>
        <v>3813.2933884246236</v>
      </c>
      <c r="P28" s="61">
        <f t="shared" si="3"/>
        <v>36904.546231999899</v>
      </c>
    </row>
    <row r="29" spans="6:16" ht="14.4" thickBot="1" x14ac:dyDescent="0.3">
      <c r="K29" s="70">
        <v>15</v>
      </c>
      <c r="L29" s="61">
        <f t="shared" si="4"/>
        <v>36904.546231999899</v>
      </c>
      <c r="M29" s="61">
        <f t="shared" si="0"/>
        <v>3591.935703306744</v>
      </c>
      <c r="N29" s="61">
        <f t="shared" si="1"/>
        <v>221.3576851178797</v>
      </c>
      <c r="O29" s="74">
        <f t="shared" si="2"/>
        <v>3813.2933884246236</v>
      </c>
      <c r="P29" s="61">
        <f t="shared" si="3"/>
        <v>33312.610528693156</v>
      </c>
    </row>
    <row r="30" spans="6:16" ht="14.4" thickBot="1" x14ac:dyDescent="0.3">
      <c r="K30" s="70">
        <v>16</v>
      </c>
      <c r="L30" s="61">
        <f t="shared" si="4"/>
        <v>33312.610528693156</v>
      </c>
      <c r="M30" s="61">
        <f t="shared" si="0"/>
        <v>3613.4805440799605</v>
      </c>
      <c r="N30" s="61">
        <f t="shared" si="1"/>
        <v>199.81284434466323</v>
      </c>
      <c r="O30" s="74">
        <f t="shared" si="2"/>
        <v>3813.2933884246236</v>
      </c>
      <c r="P30" s="61">
        <f t="shared" si="3"/>
        <v>29699.129984613195</v>
      </c>
    </row>
    <row r="31" spans="6:16" ht="14.4" thickBot="1" x14ac:dyDescent="0.3">
      <c r="K31" s="70">
        <v>17</v>
      </c>
      <c r="L31" s="61">
        <f t="shared" si="4"/>
        <v>29699.129984613195</v>
      </c>
      <c r="M31" s="61">
        <f t="shared" si="0"/>
        <v>3635.1546132699095</v>
      </c>
      <c r="N31" s="61">
        <f t="shared" si="1"/>
        <v>178.13877515471424</v>
      </c>
      <c r="O31" s="74">
        <f t="shared" si="2"/>
        <v>3813.2933884246236</v>
      </c>
      <c r="P31" s="61">
        <f t="shared" si="3"/>
        <v>26063.975371343287</v>
      </c>
    </row>
    <row r="32" spans="6:16" ht="14.4" thickBot="1" x14ac:dyDescent="0.3">
      <c r="F32" s="92"/>
      <c r="K32" s="70">
        <v>18</v>
      </c>
      <c r="L32" s="61">
        <f t="shared" si="4"/>
        <v>26063.975371343287</v>
      </c>
      <c r="M32" s="61">
        <f t="shared" si="0"/>
        <v>3656.9586860034005</v>
      </c>
      <c r="N32" s="61">
        <f t="shared" si="1"/>
        <v>156.33470242122323</v>
      </c>
      <c r="O32" s="74">
        <f t="shared" si="2"/>
        <v>3813.2933884246236</v>
      </c>
      <c r="P32" s="61">
        <f t="shared" si="3"/>
        <v>22407.016685339888</v>
      </c>
    </row>
    <row r="33" spans="7:16" ht="14.4" thickBot="1" x14ac:dyDescent="0.3">
      <c r="K33" s="70">
        <v>19</v>
      </c>
      <c r="L33" s="61">
        <f t="shared" si="4"/>
        <v>22407.016685339888</v>
      </c>
      <c r="M33" s="61">
        <f t="shared" si="0"/>
        <v>3678.8935420565422</v>
      </c>
      <c r="N33" s="61">
        <f t="shared" si="1"/>
        <v>134.3998463680814</v>
      </c>
      <c r="O33" s="74">
        <f t="shared" si="2"/>
        <v>3813.2933884246236</v>
      </c>
      <c r="P33" s="61">
        <f t="shared" si="3"/>
        <v>18728.123143283345</v>
      </c>
    </row>
    <row r="34" spans="7:16" ht="14.4" thickBot="1" x14ac:dyDescent="0.3">
      <c r="K34" s="70">
        <v>20</v>
      </c>
      <c r="L34" s="61">
        <f t="shared" si="4"/>
        <v>18728.123143283345</v>
      </c>
      <c r="M34" s="61">
        <f t="shared" si="0"/>
        <v>3700.9599658826296</v>
      </c>
      <c r="N34" s="61">
        <f t="shared" si="1"/>
        <v>112.3334225419938</v>
      </c>
      <c r="O34" s="74">
        <f t="shared" si="2"/>
        <v>3813.2933884246236</v>
      </c>
      <c r="P34" s="61">
        <f t="shared" si="3"/>
        <v>15027.163177400715</v>
      </c>
    </row>
    <row r="35" spans="7:16" ht="14.4" thickBot="1" x14ac:dyDescent="0.3">
      <c r="K35" s="70">
        <v>21</v>
      </c>
      <c r="L35" s="61">
        <f t="shared" si="4"/>
        <v>15027.163177400715</v>
      </c>
      <c r="M35" s="61">
        <f t="shared" si="0"/>
        <v>3723.1587466401984</v>
      </c>
      <c r="N35" s="61">
        <f t="shared" si="1"/>
        <v>90.134641784425042</v>
      </c>
      <c r="O35" s="74">
        <f t="shared" si="2"/>
        <v>3813.2933884246236</v>
      </c>
      <c r="P35" s="61">
        <f t="shared" si="3"/>
        <v>11304.004430760517</v>
      </c>
    </row>
    <row r="36" spans="7:16" ht="14.4" thickBot="1" x14ac:dyDescent="0.3">
      <c r="K36" s="70">
        <v>22</v>
      </c>
      <c r="L36" s="61">
        <f t="shared" si="4"/>
        <v>11304.004430760517</v>
      </c>
      <c r="M36" s="61">
        <f t="shared" si="0"/>
        <v>3745.490678221247</v>
      </c>
      <c r="N36" s="61">
        <f t="shared" si="1"/>
        <v>67.802710203376606</v>
      </c>
      <c r="O36" s="74">
        <f t="shared" si="2"/>
        <v>3813.2933884246236</v>
      </c>
      <c r="P36" s="61">
        <f t="shared" si="3"/>
        <v>7558.5137525392693</v>
      </c>
    </row>
    <row r="37" spans="7:16" ht="14.4" thickBot="1" x14ac:dyDescent="0.3">
      <c r="K37" s="70">
        <v>23</v>
      </c>
      <c r="L37" s="61">
        <f t="shared" si="4"/>
        <v>7558.5137525392693</v>
      </c>
      <c r="M37" s="61">
        <f t="shared" si="0"/>
        <v>3767.9565592796284</v>
      </c>
      <c r="N37" s="61">
        <f t="shared" si="1"/>
        <v>45.336829144995065</v>
      </c>
      <c r="O37" s="74">
        <f t="shared" si="2"/>
        <v>3813.2933884246236</v>
      </c>
      <c r="P37" s="61">
        <f t="shared" si="3"/>
        <v>3790.5571932596408</v>
      </c>
    </row>
    <row r="38" spans="7:16" ht="14.4" thickBot="1" x14ac:dyDescent="0.3">
      <c r="K38" s="70">
        <v>24</v>
      </c>
      <c r="L38" s="61">
        <f t="shared" si="4"/>
        <v>3790.5571932596408</v>
      </c>
      <c r="M38" s="61">
        <f t="shared" si="0"/>
        <v>3790.5571932596135</v>
      </c>
      <c r="N38" s="61">
        <f t="shared" si="1"/>
        <v>22.736195165009928</v>
      </c>
      <c r="O38" s="74">
        <f t="shared" si="2"/>
        <v>3813.2933884246236</v>
      </c>
      <c r="P38" s="80">
        <f t="shared" si="3"/>
        <v>2.7284841053187847E-11</v>
      </c>
    </row>
    <row r="39" spans="7:16" x14ac:dyDescent="0.25">
      <c r="L39" s="32"/>
      <c r="M39" s="32"/>
      <c r="N39" s="32"/>
      <c r="O39" s="32"/>
      <c r="P39" s="32"/>
    </row>
    <row r="40" spans="7:16" x14ac:dyDescent="0.25">
      <c r="K40" t="s">
        <v>25</v>
      </c>
      <c r="L40" s="32">
        <f>P26</f>
        <v>44024.296182028535</v>
      </c>
      <c r="M40" s="32"/>
      <c r="N40" s="32"/>
      <c r="O40" s="32"/>
      <c r="P40" s="32"/>
    </row>
    <row r="41" spans="7:16" x14ac:dyDescent="0.25">
      <c r="L41" s="32"/>
      <c r="M41" s="32"/>
      <c r="N41" s="32"/>
      <c r="O41" s="32"/>
      <c r="P41" s="34"/>
    </row>
    <row r="42" spans="7:16" x14ac:dyDescent="0.25">
      <c r="L42" s="32"/>
      <c r="M42" s="32"/>
      <c r="N42" s="32"/>
      <c r="O42" s="32"/>
      <c r="P42" s="32"/>
    </row>
    <row r="43" spans="7:16" ht="22.8" x14ac:dyDescent="0.4">
      <c r="G43" s="75" t="s">
        <v>47</v>
      </c>
      <c r="L43" s="32"/>
      <c r="M43" s="32"/>
      <c r="N43" s="32"/>
      <c r="O43" s="32"/>
      <c r="P43" s="32"/>
    </row>
    <row r="44" spans="7:16" x14ac:dyDescent="0.25">
      <c r="L44" s="32"/>
      <c r="M44" s="32"/>
      <c r="N44" s="32"/>
      <c r="O44" s="32"/>
      <c r="P44" s="32"/>
    </row>
    <row r="45" spans="7:16" x14ac:dyDescent="0.25">
      <c r="L45" s="32"/>
      <c r="M45" s="32"/>
      <c r="N45" s="32"/>
      <c r="O45" s="32"/>
      <c r="P45" s="32"/>
    </row>
    <row r="46" spans="7:16" x14ac:dyDescent="0.25">
      <c r="L46" s="32"/>
      <c r="M46" s="32"/>
      <c r="N46" s="32"/>
      <c r="O46" s="32"/>
      <c r="P46" s="32"/>
    </row>
    <row r="47" spans="7:16" x14ac:dyDescent="0.25">
      <c r="L47" s="32"/>
      <c r="M47" s="32"/>
      <c r="N47" s="32"/>
      <c r="O47" s="32"/>
      <c r="P47" s="32"/>
    </row>
    <row r="48" spans="7:16" x14ac:dyDescent="0.25">
      <c r="L48" s="32"/>
      <c r="M48" s="32"/>
      <c r="N48" s="32"/>
      <c r="O48" s="32"/>
      <c r="P48" s="32"/>
    </row>
    <row r="49" spans="11:16" x14ac:dyDescent="0.25">
      <c r="L49" s="32"/>
      <c r="M49" s="32"/>
      <c r="N49" s="32"/>
      <c r="O49" s="32"/>
      <c r="P49" s="32"/>
    </row>
    <row r="50" spans="11:16" x14ac:dyDescent="0.25">
      <c r="K50" s="9" t="s">
        <v>0</v>
      </c>
      <c r="L50" s="7"/>
      <c r="M50" s="7"/>
      <c r="N50" s="97" t="s">
        <v>25</v>
      </c>
      <c r="O50" s="98">
        <f>P67</f>
        <v>42499.999999999993</v>
      </c>
      <c r="P50" s="93"/>
    </row>
    <row r="51" spans="11:16" x14ac:dyDescent="0.25">
      <c r="K51" s="6" t="s">
        <v>1</v>
      </c>
      <c r="L51" s="10">
        <v>85000</v>
      </c>
      <c r="M51" s="7" t="s">
        <v>2</v>
      </c>
      <c r="N51" s="7"/>
      <c r="O51" s="11">
        <v>8.7300000000000003E-2</v>
      </c>
      <c r="P51" s="94"/>
    </row>
    <row r="52" spans="11:16" x14ac:dyDescent="0.25">
      <c r="K52" s="6" t="s">
        <v>3</v>
      </c>
      <c r="L52" s="7">
        <f>2*12</f>
        <v>24</v>
      </c>
      <c r="M52" s="7" t="s">
        <v>4</v>
      </c>
      <c r="N52" s="7"/>
      <c r="O52" s="7">
        <v>12</v>
      </c>
      <c r="P52" s="93"/>
    </row>
    <row r="53" spans="11:16" x14ac:dyDescent="0.25">
      <c r="K53" s="6" t="s">
        <v>5</v>
      </c>
      <c r="L53" s="11">
        <f>(1+O51)^(1/O52)-1</f>
        <v>6.9991771289823479E-3</v>
      </c>
      <c r="M53" s="7" t="s">
        <v>6</v>
      </c>
      <c r="N53" s="7"/>
      <c r="O53" s="7"/>
      <c r="P53" s="95"/>
    </row>
    <row r="54" spans="11:16" ht="14.4" thickBot="1" x14ac:dyDescent="0.3">
      <c r="K54" s="6"/>
      <c r="L54" s="81">
        <f>L51/L52</f>
        <v>3541.6666666666665</v>
      </c>
      <c r="M54" s="73" t="s">
        <v>48</v>
      </c>
      <c r="N54" s="7"/>
      <c r="O54" s="7"/>
      <c r="P54" s="93"/>
    </row>
    <row r="55" spans="11:16" ht="14.4" thickBot="1" x14ac:dyDescent="0.3">
      <c r="K55" s="89" t="s">
        <v>7</v>
      </c>
      <c r="L55" s="89" t="s">
        <v>16</v>
      </c>
      <c r="M55" s="89" t="s">
        <v>8</v>
      </c>
      <c r="N55" s="89" t="s">
        <v>9</v>
      </c>
      <c r="O55" s="89" t="s">
        <v>10</v>
      </c>
      <c r="P55" s="89" t="s">
        <v>11</v>
      </c>
    </row>
    <row r="56" spans="11:16" ht="14.4" thickBot="1" x14ac:dyDescent="0.3">
      <c r="K56" s="70">
        <v>1</v>
      </c>
      <c r="L56" s="71">
        <f>L51</f>
        <v>85000</v>
      </c>
      <c r="M56" s="61">
        <f>$L$54</f>
        <v>3541.6666666666665</v>
      </c>
      <c r="N56" s="61">
        <f>$L$53*L56</f>
        <v>594.93005596349963</v>
      </c>
      <c r="O56" s="86">
        <f>M56+N56</f>
        <v>4136.5967226301664</v>
      </c>
      <c r="P56" s="86">
        <f>L56-M56</f>
        <v>81458.333333333328</v>
      </c>
    </row>
    <row r="57" spans="11:16" ht="14.4" thickBot="1" x14ac:dyDescent="0.3">
      <c r="K57" s="70">
        <v>2</v>
      </c>
      <c r="L57" s="61">
        <f>P56</f>
        <v>81458.333333333328</v>
      </c>
      <c r="M57" s="61">
        <f t="shared" ref="M57:M79" si="5">$L$54</f>
        <v>3541.6666666666665</v>
      </c>
      <c r="N57" s="61">
        <f t="shared" ref="N57:N79" si="6">$L$53*L57</f>
        <v>570.14130363168704</v>
      </c>
      <c r="O57" s="86">
        <f t="shared" ref="O57:O79" si="7">M57+N57</f>
        <v>4111.8079702983532</v>
      </c>
      <c r="P57" s="86">
        <f t="shared" ref="P57:P79" si="8">L57-M57</f>
        <v>77916.666666666657</v>
      </c>
    </row>
    <row r="58" spans="11:16" ht="14.4" thickBot="1" x14ac:dyDescent="0.3">
      <c r="K58" s="70">
        <v>3</v>
      </c>
      <c r="L58" s="61">
        <f t="shared" ref="L58:L79" si="9">P57</f>
        <v>77916.666666666657</v>
      </c>
      <c r="M58" s="61">
        <f t="shared" si="5"/>
        <v>3541.6666666666665</v>
      </c>
      <c r="N58" s="61">
        <f t="shared" si="6"/>
        <v>545.35255129987456</v>
      </c>
      <c r="O58" s="86">
        <f t="shared" si="7"/>
        <v>4087.019217966541</v>
      </c>
      <c r="P58" s="86">
        <f t="shared" si="8"/>
        <v>74374.999999999985</v>
      </c>
    </row>
    <row r="59" spans="11:16" ht="14.4" thickBot="1" x14ac:dyDescent="0.3">
      <c r="K59" s="70">
        <v>4</v>
      </c>
      <c r="L59" s="61">
        <f t="shared" si="9"/>
        <v>74374.999999999985</v>
      </c>
      <c r="M59" s="61">
        <f t="shared" si="5"/>
        <v>3541.6666666666665</v>
      </c>
      <c r="N59" s="61">
        <f t="shared" si="6"/>
        <v>520.56379896806197</v>
      </c>
      <c r="O59" s="86">
        <f t="shared" si="7"/>
        <v>4062.2304656347287</v>
      </c>
      <c r="P59" s="86">
        <f t="shared" si="8"/>
        <v>70833.333333333314</v>
      </c>
    </row>
    <row r="60" spans="11:16" ht="14.4" thickBot="1" x14ac:dyDescent="0.3">
      <c r="K60" s="70">
        <v>5</v>
      </c>
      <c r="L60" s="61">
        <f t="shared" si="9"/>
        <v>70833.333333333314</v>
      </c>
      <c r="M60" s="61">
        <f t="shared" si="5"/>
        <v>3541.6666666666665</v>
      </c>
      <c r="N60" s="61">
        <f t="shared" si="6"/>
        <v>495.7750466362495</v>
      </c>
      <c r="O60" s="86">
        <f t="shared" si="7"/>
        <v>4037.441713302916</v>
      </c>
      <c r="P60" s="86">
        <f t="shared" si="8"/>
        <v>67291.666666666642</v>
      </c>
    </row>
    <row r="61" spans="11:16" ht="14.4" thickBot="1" x14ac:dyDescent="0.3">
      <c r="K61" s="70">
        <v>6</v>
      </c>
      <c r="L61" s="61">
        <f t="shared" si="9"/>
        <v>67291.666666666642</v>
      </c>
      <c r="M61" s="61">
        <f t="shared" si="5"/>
        <v>3541.6666666666665</v>
      </c>
      <c r="N61" s="61">
        <f t="shared" si="6"/>
        <v>470.98629430443697</v>
      </c>
      <c r="O61" s="86">
        <f t="shared" si="7"/>
        <v>4012.6529609711033</v>
      </c>
      <c r="P61" s="86">
        <f t="shared" si="8"/>
        <v>63749.999999999978</v>
      </c>
    </row>
    <row r="62" spans="11:16" ht="14.4" thickBot="1" x14ac:dyDescent="0.3">
      <c r="K62" s="70">
        <v>7</v>
      </c>
      <c r="L62" s="61">
        <f t="shared" si="9"/>
        <v>63749.999999999978</v>
      </c>
      <c r="M62" s="61">
        <f t="shared" si="5"/>
        <v>3541.6666666666665</v>
      </c>
      <c r="N62" s="61">
        <f t="shared" si="6"/>
        <v>446.19754197262455</v>
      </c>
      <c r="O62" s="86">
        <f t="shared" si="7"/>
        <v>3987.8642086392911</v>
      </c>
      <c r="P62" s="86">
        <f t="shared" si="8"/>
        <v>60208.333333333314</v>
      </c>
    </row>
    <row r="63" spans="11:16" ht="14.4" thickBot="1" x14ac:dyDescent="0.3">
      <c r="K63" s="70">
        <v>8</v>
      </c>
      <c r="L63" s="61">
        <f t="shared" si="9"/>
        <v>60208.333333333314</v>
      </c>
      <c r="M63" s="61">
        <f t="shared" si="5"/>
        <v>3541.6666666666665</v>
      </c>
      <c r="N63" s="61">
        <f t="shared" si="6"/>
        <v>421.40878964081207</v>
      </c>
      <c r="O63" s="86">
        <f t="shared" si="7"/>
        <v>3963.0754563074788</v>
      </c>
      <c r="P63" s="86">
        <f t="shared" si="8"/>
        <v>56666.66666666665</v>
      </c>
    </row>
    <row r="64" spans="11:16" ht="14.4" thickBot="1" x14ac:dyDescent="0.3">
      <c r="K64" s="70">
        <v>9</v>
      </c>
      <c r="L64" s="61">
        <f t="shared" si="9"/>
        <v>56666.66666666665</v>
      </c>
      <c r="M64" s="61">
        <f t="shared" si="5"/>
        <v>3541.6666666666665</v>
      </c>
      <c r="N64" s="61">
        <f t="shared" si="6"/>
        <v>396.6200373089996</v>
      </c>
      <c r="O64" s="86">
        <f t="shared" si="7"/>
        <v>3938.2867039756661</v>
      </c>
      <c r="P64" s="86">
        <f t="shared" si="8"/>
        <v>53124.999999999985</v>
      </c>
    </row>
    <row r="65" spans="11:16" ht="14.4" thickBot="1" x14ac:dyDescent="0.3">
      <c r="K65" s="70">
        <v>10</v>
      </c>
      <c r="L65" s="61">
        <f t="shared" si="9"/>
        <v>53124.999999999985</v>
      </c>
      <c r="M65" s="61">
        <f t="shared" si="5"/>
        <v>3541.6666666666665</v>
      </c>
      <c r="N65" s="61">
        <f t="shared" si="6"/>
        <v>371.83128497718712</v>
      </c>
      <c r="O65" s="86">
        <f t="shared" si="7"/>
        <v>3913.4979516438534</v>
      </c>
      <c r="P65" s="86">
        <f t="shared" si="8"/>
        <v>49583.333333333321</v>
      </c>
    </row>
    <row r="66" spans="11:16" ht="14.4" thickBot="1" x14ac:dyDescent="0.3">
      <c r="K66" s="70">
        <v>11</v>
      </c>
      <c r="L66" s="61">
        <f t="shared" si="9"/>
        <v>49583.333333333321</v>
      </c>
      <c r="M66" s="61">
        <f t="shared" si="5"/>
        <v>3541.6666666666665</v>
      </c>
      <c r="N66" s="61">
        <f t="shared" si="6"/>
        <v>347.04253264537465</v>
      </c>
      <c r="O66" s="86">
        <f t="shared" si="7"/>
        <v>3888.7091993120412</v>
      </c>
      <c r="P66" s="86">
        <f t="shared" si="8"/>
        <v>46041.666666666657</v>
      </c>
    </row>
    <row r="67" spans="11:16" ht="14.4" thickBot="1" x14ac:dyDescent="0.3">
      <c r="K67" s="70">
        <v>12</v>
      </c>
      <c r="L67" s="61">
        <f t="shared" si="9"/>
        <v>46041.666666666657</v>
      </c>
      <c r="M67" s="61">
        <f t="shared" si="5"/>
        <v>3541.6666666666665</v>
      </c>
      <c r="N67" s="61">
        <f t="shared" si="6"/>
        <v>322.25378031356217</v>
      </c>
      <c r="O67" s="86">
        <f t="shared" si="7"/>
        <v>3863.9204469802289</v>
      </c>
      <c r="P67" s="96">
        <f t="shared" si="8"/>
        <v>42499.999999999993</v>
      </c>
    </row>
    <row r="68" spans="11:16" ht="14.4" thickBot="1" x14ac:dyDescent="0.3">
      <c r="K68" s="70">
        <v>13</v>
      </c>
      <c r="L68" s="61">
        <f t="shared" si="9"/>
        <v>42499.999999999993</v>
      </c>
      <c r="M68" s="61">
        <f t="shared" si="5"/>
        <v>3541.6666666666665</v>
      </c>
      <c r="N68" s="61">
        <f t="shared" si="6"/>
        <v>297.46502798174976</v>
      </c>
      <c r="O68" s="86">
        <f t="shared" si="7"/>
        <v>3839.1316946484162</v>
      </c>
      <c r="P68" s="86">
        <f t="shared" si="8"/>
        <v>38958.333333333328</v>
      </c>
    </row>
    <row r="69" spans="11:16" ht="14.4" thickBot="1" x14ac:dyDescent="0.3">
      <c r="K69" s="70">
        <v>14</v>
      </c>
      <c r="L69" s="61">
        <f t="shared" si="9"/>
        <v>38958.333333333328</v>
      </c>
      <c r="M69" s="61">
        <f t="shared" si="5"/>
        <v>3541.6666666666665</v>
      </c>
      <c r="N69" s="61">
        <f t="shared" si="6"/>
        <v>272.67627564993728</v>
      </c>
      <c r="O69" s="86">
        <f t="shared" si="7"/>
        <v>3814.342942316604</v>
      </c>
      <c r="P69" s="86">
        <f t="shared" si="8"/>
        <v>35416.666666666664</v>
      </c>
    </row>
    <row r="70" spans="11:16" ht="14.4" thickBot="1" x14ac:dyDescent="0.3">
      <c r="K70" s="70">
        <v>15</v>
      </c>
      <c r="L70" s="61">
        <f t="shared" si="9"/>
        <v>35416.666666666664</v>
      </c>
      <c r="M70" s="61">
        <f t="shared" si="5"/>
        <v>3541.6666666666665</v>
      </c>
      <c r="N70" s="61">
        <f t="shared" si="6"/>
        <v>247.88752331812481</v>
      </c>
      <c r="O70" s="86">
        <f t="shared" si="7"/>
        <v>3789.5541899847913</v>
      </c>
      <c r="P70" s="86">
        <f t="shared" si="8"/>
        <v>31874.999999999996</v>
      </c>
    </row>
    <row r="71" spans="11:16" ht="14.4" thickBot="1" x14ac:dyDescent="0.3">
      <c r="K71" s="70">
        <v>16</v>
      </c>
      <c r="L71" s="61">
        <f t="shared" si="9"/>
        <v>31874.999999999996</v>
      </c>
      <c r="M71" s="61">
        <f t="shared" si="5"/>
        <v>3541.6666666666665</v>
      </c>
      <c r="N71" s="61">
        <f t="shared" si="6"/>
        <v>223.0987709863123</v>
      </c>
      <c r="O71" s="86">
        <f t="shared" si="7"/>
        <v>3764.765437652979</v>
      </c>
      <c r="P71" s="86">
        <f t="shared" si="8"/>
        <v>28333.333333333328</v>
      </c>
    </row>
    <row r="72" spans="11:16" ht="14.4" thickBot="1" x14ac:dyDescent="0.3">
      <c r="K72" s="70">
        <v>17</v>
      </c>
      <c r="L72" s="61">
        <f t="shared" si="9"/>
        <v>28333.333333333328</v>
      </c>
      <c r="M72" s="61">
        <f t="shared" si="5"/>
        <v>3541.6666666666665</v>
      </c>
      <c r="N72" s="61">
        <f t="shared" si="6"/>
        <v>198.31001865449983</v>
      </c>
      <c r="O72" s="86">
        <f t="shared" si="7"/>
        <v>3739.9766853211663</v>
      </c>
      <c r="P72" s="86">
        <f t="shared" si="8"/>
        <v>24791.666666666661</v>
      </c>
    </row>
    <row r="73" spans="11:16" ht="14.4" thickBot="1" x14ac:dyDescent="0.3">
      <c r="K73" s="70">
        <v>18</v>
      </c>
      <c r="L73" s="61">
        <f t="shared" si="9"/>
        <v>24791.666666666661</v>
      </c>
      <c r="M73" s="61">
        <f t="shared" si="5"/>
        <v>3541.6666666666665</v>
      </c>
      <c r="N73" s="61">
        <f t="shared" si="6"/>
        <v>173.52126632268732</v>
      </c>
      <c r="O73" s="86">
        <f t="shared" si="7"/>
        <v>3715.1879329893536</v>
      </c>
      <c r="P73" s="86">
        <f t="shared" si="8"/>
        <v>21249.999999999993</v>
      </c>
    </row>
    <row r="74" spans="11:16" ht="14.4" thickBot="1" x14ac:dyDescent="0.3">
      <c r="K74" s="70">
        <v>19</v>
      </c>
      <c r="L74" s="61">
        <f t="shared" si="9"/>
        <v>21249.999999999993</v>
      </c>
      <c r="M74" s="61">
        <f t="shared" si="5"/>
        <v>3541.6666666666665</v>
      </c>
      <c r="N74" s="61">
        <f t="shared" si="6"/>
        <v>148.73251399087485</v>
      </c>
      <c r="O74" s="86">
        <f t="shared" si="7"/>
        <v>3690.3991806575414</v>
      </c>
      <c r="P74" s="86">
        <f t="shared" si="8"/>
        <v>17708.333333333325</v>
      </c>
    </row>
    <row r="75" spans="11:16" ht="14.4" thickBot="1" x14ac:dyDescent="0.3">
      <c r="K75" s="70">
        <v>20</v>
      </c>
      <c r="L75" s="61">
        <f t="shared" si="9"/>
        <v>17708.333333333325</v>
      </c>
      <c r="M75" s="61">
        <f t="shared" si="5"/>
        <v>3541.6666666666665</v>
      </c>
      <c r="N75" s="61">
        <f t="shared" si="6"/>
        <v>123.94376165906235</v>
      </c>
      <c r="O75" s="86">
        <f t="shared" si="7"/>
        <v>3665.6104283257287</v>
      </c>
      <c r="P75" s="86">
        <f t="shared" si="8"/>
        <v>14166.666666666659</v>
      </c>
    </row>
    <row r="76" spans="11:16" ht="14.4" thickBot="1" x14ac:dyDescent="0.3">
      <c r="K76" s="70">
        <v>21</v>
      </c>
      <c r="L76" s="61">
        <f t="shared" si="9"/>
        <v>14166.666666666659</v>
      </c>
      <c r="M76" s="61">
        <f t="shared" si="5"/>
        <v>3541.6666666666665</v>
      </c>
      <c r="N76" s="61">
        <f t="shared" si="6"/>
        <v>99.155009327249871</v>
      </c>
      <c r="O76" s="86">
        <f t="shared" si="7"/>
        <v>3640.8216759939164</v>
      </c>
      <c r="P76" s="86">
        <f t="shared" si="8"/>
        <v>10624.999999999993</v>
      </c>
    </row>
    <row r="77" spans="11:16" ht="14.4" thickBot="1" x14ac:dyDescent="0.3">
      <c r="K77" s="70">
        <v>22</v>
      </c>
      <c r="L77" s="61">
        <f t="shared" si="9"/>
        <v>10624.999999999993</v>
      </c>
      <c r="M77" s="61">
        <f t="shared" si="5"/>
        <v>3541.6666666666665</v>
      </c>
      <c r="N77" s="61">
        <f t="shared" si="6"/>
        <v>74.366256995437396</v>
      </c>
      <c r="O77" s="86">
        <f t="shared" si="7"/>
        <v>3616.0329236621037</v>
      </c>
      <c r="P77" s="86">
        <f t="shared" si="8"/>
        <v>7083.3333333333267</v>
      </c>
    </row>
    <row r="78" spans="11:16" ht="14.4" thickBot="1" x14ac:dyDescent="0.3">
      <c r="K78" s="70">
        <v>23</v>
      </c>
      <c r="L78" s="61">
        <f t="shared" si="9"/>
        <v>7083.3333333333267</v>
      </c>
      <c r="M78" s="61">
        <f t="shared" si="5"/>
        <v>3541.6666666666665</v>
      </c>
      <c r="N78" s="61">
        <f t="shared" si="6"/>
        <v>49.577504663624914</v>
      </c>
      <c r="O78" s="86">
        <f t="shared" si="7"/>
        <v>3591.2441713302915</v>
      </c>
      <c r="P78" s="86">
        <f t="shared" si="8"/>
        <v>3541.6666666666601</v>
      </c>
    </row>
    <row r="79" spans="11:16" ht="14.4" thickBot="1" x14ac:dyDescent="0.3">
      <c r="K79" s="70">
        <v>24</v>
      </c>
      <c r="L79" s="61">
        <f t="shared" si="9"/>
        <v>3541.6666666666601</v>
      </c>
      <c r="M79" s="61">
        <f t="shared" si="5"/>
        <v>3541.6666666666665</v>
      </c>
      <c r="N79" s="61">
        <f t="shared" si="6"/>
        <v>24.788752331812436</v>
      </c>
      <c r="O79" s="86">
        <f t="shared" si="7"/>
        <v>3566.4554189984788</v>
      </c>
      <c r="P79" s="84">
        <f t="shared" si="8"/>
        <v>-6.3664629124104977E-12</v>
      </c>
    </row>
    <row r="80" spans="11:16" x14ac:dyDescent="0.25">
      <c r="L80" s="32"/>
      <c r="M80" s="32"/>
      <c r="N80" s="32"/>
      <c r="O80" s="32"/>
      <c r="P80" s="32"/>
    </row>
    <row r="82" spans="7:16" x14ac:dyDescent="0.25">
      <c r="K82" s="3" t="s">
        <v>25</v>
      </c>
    </row>
    <row r="84" spans="7:16" x14ac:dyDescent="0.25">
      <c r="K84" s="4"/>
    </row>
    <row r="85" spans="7:16" x14ac:dyDescent="0.25">
      <c r="K85" s="1"/>
    </row>
    <row r="87" spans="7:16" x14ac:dyDescent="0.25">
      <c r="K87" s="31"/>
    </row>
    <row r="88" spans="7:16" ht="22.8" x14ac:dyDescent="0.4">
      <c r="G88" s="75" t="s">
        <v>49</v>
      </c>
      <c r="K88" s="2"/>
    </row>
    <row r="90" spans="7:16" x14ac:dyDescent="0.25">
      <c r="K90" s="3"/>
    </row>
    <row r="91" spans="7:16" x14ac:dyDescent="0.25">
      <c r="K91" s="3"/>
      <c r="L91" s="3"/>
      <c r="M91" s="3"/>
      <c r="N91" s="3"/>
      <c r="O91" s="3"/>
      <c r="P91" s="3"/>
    </row>
    <row r="92" spans="7:16" x14ac:dyDescent="0.25">
      <c r="L92" s="1"/>
      <c r="N92" s="1"/>
      <c r="O92" s="1"/>
      <c r="P92" s="1"/>
    </row>
    <row r="93" spans="7:16" x14ac:dyDescent="0.25">
      <c r="L93" s="1"/>
      <c r="N93" s="1"/>
      <c r="O93" s="1"/>
      <c r="P93" s="1"/>
    </row>
    <row r="94" spans="7:16" x14ac:dyDescent="0.25">
      <c r="L94" s="1"/>
      <c r="N94" s="1"/>
      <c r="O94" s="1"/>
      <c r="P94" s="1"/>
    </row>
    <row r="95" spans="7:16" x14ac:dyDescent="0.25">
      <c r="K95" s="4" t="s">
        <v>0</v>
      </c>
      <c r="O95" s="1"/>
      <c r="P95" s="1"/>
    </row>
    <row r="96" spans="7:16" x14ac:dyDescent="0.25">
      <c r="K96" s="1">
        <v>92000</v>
      </c>
      <c r="L96" t="s">
        <v>18</v>
      </c>
      <c r="O96" s="1"/>
      <c r="P96" s="1"/>
    </row>
    <row r="97" spans="11:16" x14ac:dyDescent="0.25">
      <c r="K97">
        <v>24</v>
      </c>
      <c r="L97" t="s">
        <v>4</v>
      </c>
      <c r="O97" s="1"/>
      <c r="P97" s="1"/>
    </row>
    <row r="98" spans="11:16" x14ac:dyDescent="0.25">
      <c r="K98" s="31">
        <v>5.45E-2</v>
      </c>
      <c r="L98" t="s">
        <v>6</v>
      </c>
      <c r="M98" t="s">
        <v>19</v>
      </c>
      <c r="N98">
        <v>5.45</v>
      </c>
      <c r="O98" s="1"/>
      <c r="P98" s="1"/>
    </row>
    <row r="99" spans="11:16" x14ac:dyDescent="0.25">
      <c r="K99" s="2">
        <f>(1+K98)^(1/N99)-1</f>
        <v>4.4320192189413188E-3</v>
      </c>
      <c r="L99" t="s">
        <v>6</v>
      </c>
      <c r="M99" t="s">
        <v>20</v>
      </c>
      <c r="N99">
        <v>12</v>
      </c>
      <c r="O99" s="1"/>
      <c r="P99" s="1"/>
    </row>
    <row r="100" spans="11:16" x14ac:dyDescent="0.25">
      <c r="L100" s="1"/>
      <c r="N100" s="1"/>
      <c r="O100" s="1"/>
      <c r="P100" s="1"/>
    </row>
    <row r="101" spans="11:16" x14ac:dyDescent="0.25">
      <c r="K101" s="3" t="s">
        <v>21</v>
      </c>
    </row>
    <row r="102" spans="11:16" x14ac:dyDescent="0.25">
      <c r="K102" s="3" t="s">
        <v>22</v>
      </c>
      <c r="L102" s="3" t="s">
        <v>23</v>
      </c>
      <c r="M102" s="3" t="s">
        <v>8</v>
      </c>
      <c r="N102" s="3" t="s">
        <v>9</v>
      </c>
      <c r="O102" s="3" t="s">
        <v>24</v>
      </c>
      <c r="P102" s="3" t="s">
        <v>11</v>
      </c>
    </row>
    <row r="103" spans="11:16" x14ac:dyDescent="0.25">
      <c r="K103">
        <v>1</v>
      </c>
      <c r="L103" s="1">
        <f>K96</f>
        <v>92000</v>
      </c>
      <c r="M103">
        <v>0</v>
      </c>
      <c r="N103" s="37">
        <f>$K$99*L103</f>
        <v>407.74576814260132</v>
      </c>
      <c r="O103" s="37">
        <f>N103+M103</f>
        <v>407.74576814260132</v>
      </c>
      <c r="P103" s="1">
        <f>L103-M103</f>
        <v>92000</v>
      </c>
    </row>
    <row r="104" spans="11:16" x14ac:dyDescent="0.25">
      <c r="K104">
        <v>2</v>
      </c>
      <c r="L104" s="1">
        <f>L103-M103</f>
        <v>92000</v>
      </c>
      <c r="M104">
        <v>0</v>
      </c>
      <c r="N104" s="37">
        <f t="shared" ref="N104:N126" si="10">$K$99*L104</f>
        <v>407.74576814260132</v>
      </c>
      <c r="O104" s="37">
        <f t="shared" ref="O104:O126" si="11">N104+M104</f>
        <v>407.74576814260132</v>
      </c>
      <c r="P104" s="1">
        <f t="shared" ref="P104:P126" si="12">L104-M104</f>
        <v>92000</v>
      </c>
    </row>
    <row r="105" spans="11:16" x14ac:dyDescent="0.25">
      <c r="K105">
        <v>3</v>
      </c>
      <c r="L105" s="1">
        <f t="shared" ref="L105:L126" si="13">L104-M104</f>
        <v>92000</v>
      </c>
      <c r="M105">
        <v>0</v>
      </c>
      <c r="N105" s="37">
        <f t="shared" si="10"/>
        <v>407.74576814260132</v>
      </c>
      <c r="O105" s="37">
        <f t="shared" si="11"/>
        <v>407.74576814260132</v>
      </c>
      <c r="P105" s="1">
        <f t="shared" si="12"/>
        <v>92000</v>
      </c>
    </row>
    <row r="106" spans="11:16" x14ac:dyDescent="0.25">
      <c r="K106">
        <v>4</v>
      </c>
      <c r="L106" s="1">
        <f t="shared" si="13"/>
        <v>92000</v>
      </c>
      <c r="M106">
        <v>0</v>
      </c>
      <c r="N106" s="37">
        <f t="shared" si="10"/>
        <v>407.74576814260132</v>
      </c>
      <c r="O106" s="37">
        <f t="shared" si="11"/>
        <v>407.74576814260132</v>
      </c>
      <c r="P106" s="1">
        <f t="shared" si="12"/>
        <v>92000</v>
      </c>
    </row>
    <row r="107" spans="11:16" x14ac:dyDescent="0.25">
      <c r="K107">
        <v>5</v>
      </c>
      <c r="L107" s="1">
        <f t="shared" si="13"/>
        <v>92000</v>
      </c>
      <c r="M107">
        <v>0</v>
      </c>
      <c r="N107" s="37">
        <f t="shared" si="10"/>
        <v>407.74576814260132</v>
      </c>
      <c r="O107" s="37">
        <f t="shared" si="11"/>
        <v>407.74576814260132</v>
      </c>
      <c r="P107" s="1">
        <f t="shared" si="12"/>
        <v>92000</v>
      </c>
    </row>
    <row r="108" spans="11:16" x14ac:dyDescent="0.25">
      <c r="K108">
        <v>6</v>
      </c>
      <c r="L108" s="1">
        <f t="shared" si="13"/>
        <v>92000</v>
      </c>
      <c r="M108">
        <v>0</v>
      </c>
      <c r="N108" s="37">
        <f t="shared" si="10"/>
        <v>407.74576814260132</v>
      </c>
      <c r="O108" s="37">
        <f t="shared" si="11"/>
        <v>407.74576814260132</v>
      </c>
      <c r="P108" s="1">
        <f t="shared" si="12"/>
        <v>92000</v>
      </c>
    </row>
    <row r="109" spans="11:16" x14ac:dyDescent="0.25">
      <c r="K109">
        <v>7</v>
      </c>
      <c r="L109" s="1">
        <f t="shared" si="13"/>
        <v>92000</v>
      </c>
      <c r="M109">
        <v>0</v>
      </c>
      <c r="N109" s="37">
        <f t="shared" si="10"/>
        <v>407.74576814260132</v>
      </c>
      <c r="O109" s="37">
        <f t="shared" si="11"/>
        <v>407.74576814260132</v>
      </c>
      <c r="P109" s="1">
        <f t="shared" si="12"/>
        <v>92000</v>
      </c>
    </row>
    <row r="110" spans="11:16" x14ac:dyDescent="0.25">
      <c r="K110">
        <v>8</v>
      </c>
      <c r="L110" s="1">
        <f t="shared" si="13"/>
        <v>92000</v>
      </c>
      <c r="M110">
        <v>0</v>
      </c>
      <c r="N110" s="37">
        <f t="shared" si="10"/>
        <v>407.74576814260132</v>
      </c>
      <c r="O110" s="37">
        <f t="shared" si="11"/>
        <v>407.74576814260132</v>
      </c>
      <c r="P110" s="1">
        <f t="shared" si="12"/>
        <v>92000</v>
      </c>
    </row>
    <row r="111" spans="11:16" x14ac:dyDescent="0.25">
      <c r="K111">
        <v>9</v>
      </c>
      <c r="L111" s="1">
        <f t="shared" si="13"/>
        <v>92000</v>
      </c>
      <c r="M111">
        <v>0</v>
      </c>
      <c r="N111" s="37">
        <f t="shared" si="10"/>
        <v>407.74576814260132</v>
      </c>
      <c r="O111" s="37">
        <f t="shared" si="11"/>
        <v>407.74576814260132</v>
      </c>
      <c r="P111" s="1">
        <f t="shared" si="12"/>
        <v>92000</v>
      </c>
    </row>
    <row r="112" spans="11:16" x14ac:dyDescent="0.25">
      <c r="K112">
        <v>10</v>
      </c>
      <c r="L112" s="1">
        <f t="shared" si="13"/>
        <v>92000</v>
      </c>
      <c r="M112">
        <v>0</v>
      </c>
      <c r="N112" s="37">
        <f t="shared" si="10"/>
        <v>407.74576814260132</v>
      </c>
      <c r="O112" s="37">
        <f t="shared" si="11"/>
        <v>407.74576814260132</v>
      </c>
      <c r="P112" s="1">
        <f t="shared" si="12"/>
        <v>92000</v>
      </c>
    </row>
    <row r="113" spans="11:16" x14ac:dyDescent="0.25">
      <c r="K113">
        <v>11</v>
      </c>
      <c r="L113" s="1">
        <f t="shared" si="13"/>
        <v>92000</v>
      </c>
      <c r="M113">
        <v>0</v>
      </c>
      <c r="N113" s="37">
        <f t="shared" si="10"/>
        <v>407.74576814260132</v>
      </c>
      <c r="O113" s="37">
        <f t="shared" si="11"/>
        <v>407.74576814260132</v>
      </c>
      <c r="P113" s="1">
        <f t="shared" si="12"/>
        <v>92000</v>
      </c>
    </row>
    <row r="114" spans="11:16" x14ac:dyDescent="0.25">
      <c r="K114">
        <v>12</v>
      </c>
      <c r="L114" s="1">
        <f t="shared" si="13"/>
        <v>92000</v>
      </c>
      <c r="M114">
        <v>0</v>
      </c>
      <c r="N114" s="37">
        <f t="shared" si="10"/>
        <v>407.74576814260132</v>
      </c>
      <c r="O114" s="37">
        <f t="shared" si="11"/>
        <v>407.74576814260132</v>
      </c>
      <c r="P114" s="36">
        <f t="shared" si="12"/>
        <v>92000</v>
      </c>
    </row>
    <row r="115" spans="11:16" x14ac:dyDescent="0.25">
      <c r="K115">
        <v>13</v>
      </c>
      <c r="L115" s="1">
        <f t="shared" si="13"/>
        <v>92000</v>
      </c>
      <c r="M115">
        <v>0</v>
      </c>
      <c r="N115" s="37">
        <f t="shared" si="10"/>
        <v>407.74576814260132</v>
      </c>
      <c r="O115" s="37">
        <f t="shared" si="11"/>
        <v>407.74576814260132</v>
      </c>
      <c r="P115" s="1">
        <f t="shared" si="12"/>
        <v>92000</v>
      </c>
    </row>
    <row r="116" spans="11:16" x14ac:dyDescent="0.25">
      <c r="K116">
        <v>14</v>
      </c>
      <c r="L116" s="1">
        <f t="shared" si="13"/>
        <v>92000</v>
      </c>
      <c r="M116">
        <v>0</v>
      </c>
      <c r="N116" s="37">
        <f t="shared" si="10"/>
        <v>407.74576814260132</v>
      </c>
      <c r="O116" s="37">
        <f t="shared" si="11"/>
        <v>407.74576814260132</v>
      </c>
      <c r="P116" s="1">
        <f t="shared" si="12"/>
        <v>92000</v>
      </c>
    </row>
    <row r="117" spans="11:16" x14ac:dyDescent="0.25">
      <c r="K117">
        <v>15</v>
      </c>
      <c r="L117" s="1">
        <f t="shared" si="13"/>
        <v>92000</v>
      </c>
      <c r="M117">
        <v>0</v>
      </c>
      <c r="N117" s="37">
        <f t="shared" si="10"/>
        <v>407.74576814260132</v>
      </c>
      <c r="O117" s="37">
        <f t="shared" si="11"/>
        <v>407.74576814260132</v>
      </c>
      <c r="P117" s="1">
        <f t="shared" si="12"/>
        <v>92000</v>
      </c>
    </row>
    <row r="118" spans="11:16" x14ac:dyDescent="0.25">
      <c r="K118">
        <v>16</v>
      </c>
      <c r="L118" s="1">
        <f t="shared" si="13"/>
        <v>92000</v>
      </c>
      <c r="M118">
        <v>0</v>
      </c>
      <c r="N118" s="37">
        <f t="shared" si="10"/>
        <v>407.74576814260132</v>
      </c>
      <c r="O118" s="37">
        <f t="shared" si="11"/>
        <v>407.74576814260132</v>
      </c>
      <c r="P118" s="1">
        <f t="shared" si="12"/>
        <v>92000</v>
      </c>
    </row>
    <row r="119" spans="11:16" x14ac:dyDescent="0.25">
      <c r="K119">
        <v>17</v>
      </c>
      <c r="L119" s="1">
        <f t="shared" si="13"/>
        <v>92000</v>
      </c>
      <c r="M119">
        <v>0</v>
      </c>
      <c r="N119" s="37">
        <f t="shared" si="10"/>
        <v>407.74576814260132</v>
      </c>
      <c r="O119" s="37">
        <f t="shared" si="11"/>
        <v>407.74576814260132</v>
      </c>
      <c r="P119" s="1">
        <f t="shared" si="12"/>
        <v>92000</v>
      </c>
    </row>
    <row r="120" spans="11:16" x14ac:dyDescent="0.25">
      <c r="K120">
        <v>18</v>
      </c>
      <c r="L120" s="1">
        <f t="shared" si="13"/>
        <v>92000</v>
      </c>
      <c r="M120">
        <v>0</v>
      </c>
      <c r="N120" s="37">
        <f t="shared" si="10"/>
        <v>407.74576814260132</v>
      </c>
      <c r="O120" s="37">
        <f t="shared" si="11"/>
        <v>407.74576814260132</v>
      </c>
      <c r="P120" s="1">
        <f t="shared" si="12"/>
        <v>92000</v>
      </c>
    </row>
    <row r="121" spans="11:16" x14ac:dyDescent="0.25">
      <c r="K121">
        <v>19</v>
      </c>
      <c r="L121" s="1">
        <f t="shared" si="13"/>
        <v>92000</v>
      </c>
      <c r="M121">
        <v>0</v>
      </c>
      <c r="N121" s="37">
        <f t="shared" si="10"/>
        <v>407.74576814260132</v>
      </c>
      <c r="O121" s="37">
        <f t="shared" si="11"/>
        <v>407.74576814260132</v>
      </c>
      <c r="P121" s="1">
        <f t="shared" si="12"/>
        <v>92000</v>
      </c>
    </row>
    <row r="122" spans="11:16" x14ac:dyDescent="0.25">
      <c r="K122">
        <v>20</v>
      </c>
      <c r="L122" s="1">
        <f t="shared" si="13"/>
        <v>92000</v>
      </c>
      <c r="M122">
        <v>0</v>
      </c>
      <c r="N122" s="37">
        <f t="shared" si="10"/>
        <v>407.74576814260132</v>
      </c>
      <c r="O122" s="37">
        <f t="shared" si="11"/>
        <v>407.74576814260132</v>
      </c>
      <c r="P122" s="1">
        <f t="shared" si="12"/>
        <v>92000</v>
      </c>
    </row>
    <row r="123" spans="11:16" x14ac:dyDescent="0.25">
      <c r="K123">
        <v>21</v>
      </c>
      <c r="L123" s="1">
        <f t="shared" si="13"/>
        <v>92000</v>
      </c>
      <c r="M123">
        <v>0</v>
      </c>
      <c r="N123" s="37">
        <f t="shared" si="10"/>
        <v>407.74576814260132</v>
      </c>
      <c r="O123" s="37">
        <f t="shared" si="11"/>
        <v>407.74576814260132</v>
      </c>
      <c r="P123" s="1">
        <f t="shared" si="12"/>
        <v>92000</v>
      </c>
    </row>
    <row r="124" spans="11:16" x14ac:dyDescent="0.25">
      <c r="K124">
        <v>22</v>
      </c>
      <c r="L124" s="1">
        <f t="shared" si="13"/>
        <v>92000</v>
      </c>
      <c r="M124">
        <v>0</v>
      </c>
      <c r="N124" s="37">
        <f t="shared" si="10"/>
        <v>407.74576814260132</v>
      </c>
      <c r="O124" s="37">
        <f t="shared" si="11"/>
        <v>407.74576814260132</v>
      </c>
      <c r="P124" s="1">
        <f t="shared" si="12"/>
        <v>92000</v>
      </c>
    </row>
    <row r="125" spans="11:16" x14ac:dyDescent="0.25">
      <c r="K125">
        <v>23</v>
      </c>
      <c r="L125" s="1">
        <f t="shared" si="13"/>
        <v>92000</v>
      </c>
      <c r="M125">
        <v>0</v>
      </c>
      <c r="N125" s="37">
        <f t="shared" si="10"/>
        <v>407.74576814260132</v>
      </c>
      <c r="O125" s="37">
        <f t="shared" si="11"/>
        <v>407.74576814260132</v>
      </c>
      <c r="P125" s="1">
        <f t="shared" si="12"/>
        <v>92000</v>
      </c>
    </row>
    <row r="126" spans="11:16" x14ac:dyDescent="0.25">
      <c r="K126">
        <v>24</v>
      </c>
      <c r="L126" s="1">
        <f t="shared" si="13"/>
        <v>92000</v>
      </c>
      <c r="M126" s="1">
        <f>K96</f>
        <v>92000</v>
      </c>
      <c r="N126" s="37">
        <f t="shared" si="10"/>
        <v>407.74576814260132</v>
      </c>
      <c r="O126" s="37">
        <f t="shared" si="11"/>
        <v>92407.745768142602</v>
      </c>
      <c r="P126" s="1">
        <f t="shared" si="12"/>
        <v>0</v>
      </c>
    </row>
    <row r="127" spans="11:16" x14ac:dyDescent="0.25">
      <c r="L127" s="1"/>
      <c r="N127" s="35">
        <f>SUM(N103:N126)</f>
        <v>9785.898435422434</v>
      </c>
      <c r="O127" s="1"/>
      <c r="P127" s="1"/>
    </row>
    <row r="128" spans="11:16" x14ac:dyDescent="0.25">
      <c r="K128" s="3" t="s">
        <v>25</v>
      </c>
      <c r="L128" s="1"/>
      <c r="N128" s="1"/>
      <c r="O128" s="1"/>
      <c r="P128" s="1"/>
    </row>
    <row r="129" spans="7:16" x14ac:dyDescent="0.25">
      <c r="L129" s="1"/>
      <c r="N129" s="1"/>
      <c r="O129" s="1"/>
      <c r="P129" s="1"/>
    </row>
    <row r="130" spans="7:16" x14ac:dyDescent="0.25">
      <c r="L130" s="36">
        <f>K96</f>
        <v>92000</v>
      </c>
      <c r="N130" s="1"/>
      <c r="O130" s="1"/>
      <c r="P130" s="1"/>
    </row>
    <row r="131" spans="7:16" x14ac:dyDescent="0.25">
      <c r="L131" s="1"/>
      <c r="N131" s="1"/>
      <c r="O131" s="1"/>
      <c r="P131" s="1"/>
    </row>
    <row r="132" spans="7:16" x14ac:dyDescent="0.25">
      <c r="L132" s="1"/>
      <c r="N132" s="1"/>
      <c r="O132" s="1"/>
      <c r="P132" s="1"/>
    </row>
    <row r="133" spans="7:16" x14ac:dyDescent="0.25">
      <c r="L133" s="1"/>
      <c r="N133" s="1"/>
      <c r="O133" s="1"/>
      <c r="P133" s="1"/>
    </row>
    <row r="134" spans="7:16" x14ac:dyDescent="0.25">
      <c r="L134" s="1"/>
      <c r="N134" s="1"/>
      <c r="O134" s="1"/>
      <c r="P134" s="1"/>
    </row>
    <row r="135" spans="7:16" ht="22.8" x14ac:dyDescent="0.4">
      <c r="G135" s="75" t="s">
        <v>50</v>
      </c>
      <c r="L135" s="1"/>
      <c r="N135" s="1"/>
      <c r="O135" s="1"/>
      <c r="P135" s="1"/>
    </row>
    <row r="136" spans="7:16" x14ac:dyDescent="0.25">
      <c r="L136" s="1"/>
      <c r="N136" s="1"/>
      <c r="O136" s="1"/>
      <c r="P136" s="1"/>
    </row>
    <row r="137" spans="7:16" x14ac:dyDescent="0.25">
      <c r="L137" s="1"/>
      <c r="N137" s="1"/>
      <c r="O137" s="1"/>
      <c r="P137" s="1"/>
    </row>
    <row r="138" spans="7:16" x14ac:dyDescent="0.25">
      <c r="L138" s="1"/>
      <c r="N138" s="1"/>
      <c r="O138" s="1"/>
      <c r="P138" s="1"/>
    </row>
    <row r="139" spans="7:16" x14ac:dyDescent="0.25">
      <c r="L139" s="1"/>
      <c r="N139" s="1"/>
      <c r="O139" s="1"/>
      <c r="P139" s="1"/>
    </row>
    <row r="140" spans="7:16" x14ac:dyDescent="0.25">
      <c r="L140" s="1"/>
      <c r="N140" s="1"/>
      <c r="O140" s="1"/>
      <c r="P140" s="1"/>
    </row>
    <row r="141" spans="7:16" x14ac:dyDescent="0.25">
      <c r="K141" s="4" t="s">
        <v>0</v>
      </c>
      <c r="O141" s="1"/>
      <c r="P141" s="1"/>
    </row>
    <row r="142" spans="7:16" x14ac:dyDescent="0.25">
      <c r="K142" s="1">
        <v>76000</v>
      </c>
      <c r="L142" t="s">
        <v>18</v>
      </c>
      <c r="O142" s="1"/>
      <c r="P142" s="1"/>
    </row>
    <row r="143" spans="7:16" x14ac:dyDescent="0.25">
      <c r="K143">
        <v>24</v>
      </c>
      <c r="L143" t="s">
        <v>4</v>
      </c>
      <c r="O143" s="1"/>
      <c r="P143" s="1"/>
    </row>
    <row r="144" spans="7:16" x14ac:dyDescent="0.25">
      <c r="K144" s="31"/>
      <c r="L144" t="s">
        <v>6</v>
      </c>
      <c r="M144" t="s">
        <v>19</v>
      </c>
      <c r="O144" s="1"/>
      <c r="P144" s="1"/>
    </row>
    <row r="145" spans="11:16" x14ac:dyDescent="0.25">
      <c r="K145" s="2">
        <v>6.0000000000000001E-3</v>
      </c>
      <c r="L145" t="s">
        <v>6</v>
      </c>
      <c r="M145" t="s">
        <v>20</v>
      </c>
      <c r="N145">
        <v>12</v>
      </c>
      <c r="O145" s="1"/>
      <c r="P145" s="1"/>
    </row>
    <row r="146" spans="11:16" x14ac:dyDescent="0.25">
      <c r="L146" s="1"/>
      <c r="N146" s="1"/>
      <c r="O146" s="1"/>
      <c r="P146" s="1"/>
    </row>
    <row r="147" spans="11:16" x14ac:dyDescent="0.25">
      <c r="K147" s="3" t="s">
        <v>21</v>
      </c>
    </row>
    <row r="148" spans="11:16" x14ac:dyDescent="0.25">
      <c r="K148" s="103" t="s">
        <v>22</v>
      </c>
      <c r="L148" s="103" t="s">
        <v>23</v>
      </c>
      <c r="M148" s="103" t="s">
        <v>8</v>
      </c>
      <c r="N148" s="103" t="s">
        <v>9</v>
      </c>
      <c r="O148" s="103" t="s">
        <v>24</v>
      </c>
      <c r="P148" s="103" t="s">
        <v>11</v>
      </c>
    </row>
    <row r="149" spans="11:16" x14ac:dyDescent="0.25">
      <c r="K149" s="104">
        <v>1</v>
      </c>
      <c r="L149" s="105">
        <f>K142</f>
        <v>76000</v>
      </c>
      <c r="M149" s="105">
        <v>0</v>
      </c>
      <c r="N149" s="105">
        <v>0</v>
      </c>
      <c r="O149" s="105">
        <f>M149+N149</f>
        <v>0</v>
      </c>
      <c r="P149" s="105">
        <f>FV($K$145,K149,,-$K$142)</f>
        <v>76456</v>
      </c>
    </row>
    <row r="150" spans="11:16" x14ac:dyDescent="0.25">
      <c r="K150" s="104">
        <v>2</v>
      </c>
      <c r="L150" s="105">
        <f>P149</f>
        <v>76456</v>
      </c>
      <c r="M150" s="105">
        <v>0</v>
      </c>
      <c r="N150" s="105">
        <v>0</v>
      </c>
      <c r="O150" s="105">
        <f t="shared" ref="O150:O172" si="14">M150+N150</f>
        <v>0</v>
      </c>
      <c r="P150" s="105">
        <f t="shared" ref="P150:P172" si="15">FV($K$145,K150,,-$K$142)</f>
        <v>76914.73599999999</v>
      </c>
    </row>
    <row r="151" spans="11:16" x14ac:dyDescent="0.25">
      <c r="K151" s="104">
        <v>3</v>
      </c>
      <c r="L151" s="105">
        <f t="shared" ref="L151:L172" si="16">P150</f>
        <v>76914.73599999999</v>
      </c>
      <c r="M151" s="105">
        <v>0</v>
      </c>
      <c r="N151" s="105">
        <v>0</v>
      </c>
      <c r="O151" s="105">
        <f t="shared" si="14"/>
        <v>0</v>
      </c>
      <c r="P151" s="105">
        <f t="shared" si="15"/>
        <v>77376.224415999997</v>
      </c>
    </row>
    <row r="152" spans="11:16" x14ac:dyDescent="0.25">
      <c r="K152" s="104">
        <v>4</v>
      </c>
      <c r="L152" s="105">
        <f t="shared" si="16"/>
        <v>77376.224415999997</v>
      </c>
      <c r="M152" s="105">
        <v>0</v>
      </c>
      <c r="N152" s="105">
        <v>0</v>
      </c>
      <c r="O152" s="105">
        <f t="shared" si="14"/>
        <v>0</v>
      </c>
      <c r="P152" s="105">
        <f t="shared" si="15"/>
        <v>77840.481762495998</v>
      </c>
    </row>
    <row r="153" spans="11:16" x14ac:dyDescent="0.25">
      <c r="K153" s="104">
        <v>5</v>
      </c>
      <c r="L153" s="105">
        <f t="shared" si="16"/>
        <v>77840.481762495998</v>
      </c>
      <c r="M153" s="105">
        <v>0</v>
      </c>
      <c r="N153" s="105">
        <v>0</v>
      </c>
      <c r="O153" s="105">
        <f t="shared" si="14"/>
        <v>0</v>
      </c>
      <c r="P153" s="105">
        <f t="shared" si="15"/>
        <v>78307.52465307097</v>
      </c>
    </row>
    <row r="154" spans="11:16" x14ac:dyDescent="0.25">
      <c r="K154" s="104">
        <v>6</v>
      </c>
      <c r="L154" s="105">
        <f t="shared" si="16"/>
        <v>78307.52465307097</v>
      </c>
      <c r="M154" s="105">
        <v>0</v>
      </c>
      <c r="N154" s="105">
        <v>0</v>
      </c>
      <c r="O154" s="105">
        <f t="shared" si="14"/>
        <v>0</v>
      </c>
      <c r="P154" s="105">
        <f t="shared" si="15"/>
        <v>78777.3698009894</v>
      </c>
    </row>
    <row r="155" spans="11:16" x14ac:dyDescent="0.25">
      <c r="K155" s="104">
        <v>7</v>
      </c>
      <c r="L155" s="105">
        <f t="shared" si="16"/>
        <v>78777.3698009894</v>
      </c>
      <c r="M155" s="105">
        <v>0</v>
      </c>
      <c r="N155" s="105">
        <v>0</v>
      </c>
      <c r="O155" s="105">
        <f t="shared" si="14"/>
        <v>0</v>
      </c>
      <c r="P155" s="105">
        <f t="shared" si="15"/>
        <v>79250.034019795319</v>
      </c>
    </row>
    <row r="156" spans="11:16" x14ac:dyDescent="0.25">
      <c r="K156" s="104">
        <v>8</v>
      </c>
      <c r="L156" s="105">
        <f t="shared" si="16"/>
        <v>79250.034019795319</v>
      </c>
      <c r="M156" s="105">
        <v>0</v>
      </c>
      <c r="N156" s="105">
        <v>0</v>
      </c>
      <c r="O156" s="105">
        <f t="shared" si="14"/>
        <v>0</v>
      </c>
      <c r="P156" s="105">
        <f t="shared" si="15"/>
        <v>79725.534223914103</v>
      </c>
    </row>
    <row r="157" spans="11:16" x14ac:dyDescent="0.25">
      <c r="K157" s="104">
        <v>9</v>
      </c>
      <c r="L157" s="105">
        <f t="shared" si="16"/>
        <v>79725.534223914103</v>
      </c>
      <c r="M157" s="105">
        <v>0</v>
      </c>
      <c r="N157" s="105">
        <v>0</v>
      </c>
      <c r="O157" s="105">
        <f t="shared" si="14"/>
        <v>0</v>
      </c>
      <c r="P157" s="105">
        <f t="shared" si="15"/>
        <v>80203.887429257593</v>
      </c>
    </row>
    <row r="158" spans="11:16" x14ac:dyDescent="0.25">
      <c r="K158" s="104">
        <v>10</v>
      </c>
      <c r="L158" s="105">
        <f t="shared" si="16"/>
        <v>80203.887429257593</v>
      </c>
      <c r="M158" s="105">
        <v>0</v>
      </c>
      <c r="N158" s="105">
        <v>0</v>
      </c>
      <c r="O158" s="105">
        <f t="shared" si="14"/>
        <v>0</v>
      </c>
      <c r="P158" s="105">
        <f t="shared" si="15"/>
        <v>80685.110753833127</v>
      </c>
    </row>
    <row r="159" spans="11:16" x14ac:dyDescent="0.25">
      <c r="K159" s="104">
        <v>11</v>
      </c>
      <c r="L159" s="105">
        <f t="shared" si="16"/>
        <v>80685.110753833127</v>
      </c>
      <c r="M159" s="105">
        <v>0</v>
      </c>
      <c r="N159" s="105">
        <v>0</v>
      </c>
      <c r="O159" s="105">
        <f t="shared" si="14"/>
        <v>0</v>
      </c>
      <c r="P159" s="105">
        <f t="shared" si="15"/>
        <v>81169.22141835613</v>
      </c>
    </row>
    <row r="160" spans="11:16" x14ac:dyDescent="0.25">
      <c r="K160" s="104">
        <v>12</v>
      </c>
      <c r="L160" s="105">
        <f t="shared" si="16"/>
        <v>81169.22141835613</v>
      </c>
      <c r="M160" s="105">
        <v>0</v>
      </c>
      <c r="N160" s="105">
        <v>0</v>
      </c>
      <c r="O160" s="105">
        <f t="shared" si="14"/>
        <v>0</v>
      </c>
      <c r="P160" s="106">
        <f t="shared" si="15"/>
        <v>81656.236746866271</v>
      </c>
    </row>
    <row r="161" spans="11:16" x14ac:dyDescent="0.25">
      <c r="K161" s="104">
        <v>13</v>
      </c>
      <c r="L161" s="105">
        <f t="shared" si="16"/>
        <v>81656.236746866271</v>
      </c>
      <c r="M161" s="105">
        <v>0</v>
      </c>
      <c r="N161" s="105">
        <v>0</v>
      </c>
      <c r="O161" s="105">
        <f t="shared" si="14"/>
        <v>0</v>
      </c>
      <c r="P161" s="105">
        <f t="shared" si="15"/>
        <v>82146.174167347475</v>
      </c>
    </row>
    <row r="162" spans="11:16" x14ac:dyDescent="0.25">
      <c r="K162" s="104">
        <v>14</v>
      </c>
      <c r="L162" s="105">
        <f t="shared" si="16"/>
        <v>82146.174167347475</v>
      </c>
      <c r="M162" s="105">
        <v>0</v>
      </c>
      <c r="N162" s="105">
        <v>0</v>
      </c>
      <c r="O162" s="105">
        <f t="shared" si="14"/>
        <v>0</v>
      </c>
      <c r="P162" s="105">
        <f t="shared" si="15"/>
        <v>82639.051212351551</v>
      </c>
    </row>
    <row r="163" spans="11:16" x14ac:dyDescent="0.25">
      <c r="K163" s="104">
        <v>15</v>
      </c>
      <c r="L163" s="105">
        <f t="shared" si="16"/>
        <v>82639.051212351551</v>
      </c>
      <c r="M163" s="105">
        <v>0</v>
      </c>
      <c r="N163" s="105">
        <v>0</v>
      </c>
      <c r="O163" s="105">
        <f t="shared" si="14"/>
        <v>0</v>
      </c>
      <c r="P163" s="105">
        <f t="shared" si="15"/>
        <v>83134.885519625648</v>
      </c>
    </row>
    <row r="164" spans="11:16" x14ac:dyDescent="0.25">
      <c r="K164" s="104">
        <v>16</v>
      </c>
      <c r="L164" s="105">
        <f t="shared" si="16"/>
        <v>83134.885519625648</v>
      </c>
      <c r="M164" s="105">
        <v>0</v>
      </c>
      <c r="N164" s="105">
        <v>0</v>
      </c>
      <c r="O164" s="105">
        <f t="shared" si="14"/>
        <v>0</v>
      </c>
      <c r="P164" s="105">
        <f t="shared" si="15"/>
        <v>83633.694832743422</v>
      </c>
    </row>
    <row r="165" spans="11:16" x14ac:dyDescent="0.25">
      <c r="K165" s="104">
        <v>17</v>
      </c>
      <c r="L165" s="105">
        <f t="shared" si="16"/>
        <v>83633.694832743422</v>
      </c>
      <c r="M165" s="105">
        <v>0</v>
      </c>
      <c r="N165" s="105">
        <v>0</v>
      </c>
      <c r="O165" s="105">
        <f t="shared" si="14"/>
        <v>0</v>
      </c>
      <c r="P165" s="105">
        <f t="shared" si="15"/>
        <v>84135.497001739874</v>
      </c>
    </row>
    <row r="166" spans="11:16" x14ac:dyDescent="0.25">
      <c r="K166" s="104">
        <v>18</v>
      </c>
      <c r="L166" s="105">
        <f t="shared" si="16"/>
        <v>84135.497001739874</v>
      </c>
      <c r="M166" s="105">
        <v>0</v>
      </c>
      <c r="N166" s="105">
        <v>0</v>
      </c>
      <c r="O166" s="105">
        <f t="shared" si="14"/>
        <v>0</v>
      </c>
      <c r="P166" s="105">
        <f t="shared" si="15"/>
        <v>84640.30998375031</v>
      </c>
    </row>
    <row r="167" spans="11:16" x14ac:dyDescent="0.25">
      <c r="K167" s="104">
        <v>19</v>
      </c>
      <c r="L167" s="105">
        <f t="shared" si="16"/>
        <v>84640.30998375031</v>
      </c>
      <c r="M167" s="105">
        <v>0</v>
      </c>
      <c r="N167" s="105">
        <v>0</v>
      </c>
      <c r="O167" s="105">
        <f t="shared" si="14"/>
        <v>0</v>
      </c>
      <c r="P167" s="105">
        <f t="shared" si="15"/>
        <v>85148.151843652813</v>
      </c>
    </row>
    <row r="168" spans="11:16" x14ac:dyDescent="0.25">
      <c r="K168" s="104">
        <v>20</v>
      </c>
      <c r="L168" s="105">
        <f t="shared" si="16"/>
        <v>85148.151843652813</v>
      </c>
      <c r="M168" s="105">
        <v>0</v>
      </c>
      <c r="N168" s="105">
        <v>0</v>
      </c>
      <c r="O168" s="105">
        <f t="shared" si="14"/>
        <v>0</v>
      </c>
      <c r="P168" s="105">
        <f t="shared" si="15"/>
        <v>85659.040754714733</v>
      </c>
    </row>
    <row r="169" spans="11:16" x14ac:dyDescent="0.25">
      <c r="K169" s="104">
        <v>21</v>
      </c>
      <c r="L169" s="105">
        <f t="shared" si="16"/>
        <v>85659.040754714733</v>
      </c>
      <c r="M169" s="105">
        <v>0</v>
      </c>
      <c r="N169" s="105">
        <v>0</v>
      </c>
      <c r="O169" s="105">
        <f t="shared" si="14"/>
        <v>0</v>
      </c>
      <c r="P169" s="105">
        <f t="shared" si="15"/>
        <v>86172.994999243019</v>
      </c>
    </row>
    <row r="170" spans="11:16" x14ac:dyDescent="0.25">
      <c r="K170" s="104">
        <v>22</v>
      </c>
      <c r="L170" s="105">
        <f t="shared" si="16"/>
        <v>86172.994999243019</v>
      </c>
      <c r="M170" s="105">
        <v>0</v>
      </c>
      <c r="N170" s="105">
        <v>0</v>
      </c>
      <c r="O170" s="105">
        <f t="shared" si="14"/>
        <v>0</v>
      </c>
      <c r="P170" s="105">
        <f t="shared" si="15"/>
        <v>86690.032969238469</v>
      </c>
    </row>
    <row r="171" spans="11:16" x14ac:dyDescent="0.25">
      <c r="K171" s="104">
        <v>23</v>
      </c>
      <c r="L171" s="105">
        <f t="shared" si="16"/>
        <v>86690.032969238469</v>
      </c>
      <c r="M171" s="105">
        <v>0</v>
      </c>
      <c r="N171" s="105">
        <v>0</v>
      </c>
      <c r="O171" s="105">
        <f t="shared" si="14"/>
        <v>0</v>
      </c>
      <c r="P171" s="105">
        <f t="shared" si="15"/>
        <v>87210.173167053901</v>
      </c>
    </row>
    <row r="172" spans="11:16" x14ac:dyDescent="0.25">
      <c r="K172" s="104">
        <v>24</v>
      </c>
      <c r="L172" s="105">
        <f t="shared" si="16"/>
        <v>87210.173167053901</v>
      </c>
      <c r="M172" s="105">
        <f>K142</f>
        <v>76000</v>
      </c>
      <c r="N172" s="105">
        <f>P172-M172</f>
        <v>11733.434206056234</v>
      </c>
      <c r="O172" s="105">
        <f t="shared" si="14"/>
        <v>87733.434206056234</v>
      </c>
      <c r="P172" s="105">
        <f t="shared" si="15"/>
        <v>87733.434206056234</v>
      </c>
    </row>
    <row r="173" spans="11:16" x14ac:dyDescent="0.25">
      <c r="L173" s="1"/>
      <c r="N173" s="35"/>
      <c r="O173" s="37"/>
      <c r="P173" s="1"/>
    </row>
    <row r="174" spans="11:16" x14ac:dyDescent="0.25">
      <c r="L174" s="1"/>
      <c r="N174" s="37"/>
      <c r="O174" s="37"/>
      <c r="P174" s="1"/>
    </row>
    <row r="175" spans="11:16" x14ac:dyDescent="0.25">
      <c r="K175" s="3" t="s">
        <v>25</v>
      </c>
      <c r="L175" s="1"/>
      <c r="N175" s="37"/>
      <c r="O175" s="37"/>
      <c r="P175" s="1"/>
    </row>
    <row r="176" spans="11:16" x14ac:dyDescent="0.25">
      <c r="L176" s="33">
        <f>FV(K145,N145,,-K142)</f>
        <v>81656.236746866271</v>
      </c>
      <c r="N176" s="37"/>
      <c r="O176" s="37"/>
      <c r="P176" s="1"/>
    </row>
    <row r="177" spans="12:16" x14ac:dyDescent="0.25">
      <c r="L177" s="1"/>
      <c r="N177" s="37"/>
      <c r="O177" s="37"/>
      <c r="P177" s="1"/>
    </row>
    <row r="178" spans="12:16" x14ac:dyDescent="0.25">
      <c r="L178" s="1"/>
      <c r="N178" s="37"/>
      <c r="O178" s="37"/>
      <c r="P178" s="1"/>
    </row>
    <row r="179" spans="12:16" x14ac:dyDescent="0.25">
      <c r="L179" s="1"/>
      <c r="N179" s="37"/>
      <c r="O179" s="37"/>
      <c r="P179" s="1"/>
    </row>
    <row r="180" spans="12:16" x14ac:dyDescent="0.25">
      <c r="L180" s="1"/>
      <c r="N180" s="37"/>
      <c r="O180" s="37"/>
      <c r="P180" s="1"/>
    </row>
    <row r="181" spans="12:16" x14ac:dyDescent="0.25">
      <c r="L181" s="1"/>
      <c r="N181" s="37"/>
      <c r="O181" s="37"/>
      <c r="P181" s="1"/>
    </row>
    <row r="182" spans="12:16" x14ac:dyDescent="0.25">
      <c r="L182" s="1"/>
      <c r="N182" s="37"/>
      <c r="O182" s="37"/>
      <c r="P182" s="1"/>
    </row>
    <row r="183" spans="12:16" x14ac:dyDescent="0.25">
      <c r="L183" s="1"/>
      <c r="N183" s="37"/>
      <c r="O183" s="37"/>
      <c r="P183" s="1"/>
    </row>
    <row r="184" spans="12:16" x14ac:dyDescent="0.25">
      <c r="L184" s="1"/>
      <c r="N184" s="37"/>
      <c r="O184" s="37"/>
      <c r="P184" s="1"/>
    </row>
    <row r="185" spans="12:16" x14ac:dyDescent="0.25">
      <c r="L185" s="1"/>
      <c r="N185" s="37"/>
      <c r="O185" s="37"/>
      <c r="P185" s="1"/>
    </row>
    <row r="186" spans="12:16" x14ac:dyDescent="0.25">
      <c r="L186" s="1"/>
      <c r="N186" s="37"/>
      <c r="O186" s="37"/>
      <c r="P186" s="1"/>
    </row>
    <row r="187" spans="12:16" x14ac:dyDescent="0.25">
      <c r="L187" s="1"/>
      <c r="N187" s="37"/>
      <c r="O187" s="37"/>
      <c r="P187" s="1"/>
    </row>
    <row r="188" spans="12:16" x14ac:dyDescent="0.25">
      <c r="L188" s="1"/>
      <c r="N188" s="37"/>
      <c r="O188" s="37"/>
      <c r="P188" s="1"/>
    </row>
    <row r="189" spans="12:16" x14ac:dyDescent="0.25">
      <c r="L189" s="1"/>
      <c r="N189" s="37"/>
      <c r="O189" s="37"/>
      <c r="P189" s="1"/>
    </row>
    <row r="190" spans="12:16" x14ac:dyDescent="0.25">
      <c r="L190" s="1"/>
      <c r="N190" s="37"/>
      <c r="O190" s="37"/>
      <c r="P190" s="1"/>
    </row>
    <row r="191" spans="12:16" x14ac:dyDescent="0.25">
      <c r="L191" s="1"/>
      <c r="N191" s="37"/>
      <c r="O191" s="37"/>
      <c r="P191" s="1"/>
    </row>
    <row r="192" spans="12:16" x14ac:dyDescent="0.25">
      <c r="L192" s="1"/>
      <c r="N192" s="37"/>
      <c r="O192" s="37"/>
      <c r="P192" s="1"/>
    </row>
    <row r="193" spans="12:16" x14ac:dyDescent="0.25">
      <c r="L193" s="1"/>
      <c r="N193" s="37"/>
      <c r="O193" s="37"/>
      <c r="P193" s="1"/>
    </row>
    <row r="194" spans="12:16" x14ac:dyDescent="0.25">
      <c r="L194" s="1"/>
      <c r="N194" s="37"/>
      <c r="O194" s="37"/>
      <c r="P194" s="1"/>
    </row>
    <row r="195" spans="12:16" x14ac:dyDescent="0.25">
      <c r="L195" s="1"/>
      <c r="N195" s="37"/>
      <c r="O195" s="37"/>
      <c r="P195" s="1"/>
    </row>
    <row r="196" spans="12:16" x14ac:dyDescent="0.25">
      <c r="L196" s="1"/>
      <c r="N196" s="37"/>
      <c r="O196" s="37"/>
      <c r="P196" s="1"/>
    </row>
    <row r="197" spans="12:16" x14ac:dyDescent="0.25">
      <c r="L197" s="1"/>
      <c r="N197" s="37"/>
      <c r="O197" s="37"/>
      <c r="P197" s="1"/>
    </row>
    <row r="198" spans="12:16" x14ac:dyDescent="0.25">
      <c r="L198" s="1"/>
      <c r="N198" s="37"/>
      <c r="O198" s="37"/>
      <c r="P198" s="1"/>
    </row>
    <row r="199" spans="12:16" x14ac:dyDescent="0.25">
      <c r="L199" s="1"/>
      <c r="N199" s="37"/>
      <c r="O199" s="37"/>
      <c r="P199" s="1"/>
    </row>
    <row r="200" spans="12:16" x14ac:dyDescent="0.25">
      <c r="L200" s="1"/>
      <c r="N200" s="37"/>
      <c r="O200" s="37"/>
      <c r="P200" s="1"/>
    </row>
    <row r="201" spans="12:16" x14ac:dyDescent="0.25">
      <c r="L201" s="1"/>
      <c r="N201" s="37"/>
      <c r="O201" s="37"/>
      <c r="P201" s="1"/>
    </row>
    <row r="202" spans="12:16" x14ac:dyDescent="0.25">
      <c r="L202" s="1"/>
      <c r="N202" s="37"/>
      <c r="O202" s="37"/>
      <c r="P202" s="38"/>
    </row>
    <row r="203" spans="12:16" x14ac:dyDescent="0.25">
      <c r="L203" s="1"/>
      <c r="N203" s="37"/>
      <c r="O203" s="37"/>
      <c r="P203" s="1"/>
    </row>
    <row r="204" spans="12:16" x14ac:dyDescent="0.25">
      <c r="L204" s="1"/>
      <c r="N204" s="37"/>
      <c r="O204" s="37"/>
      <c r="P204" s="1"/>
    </row>
    <row r="205" spans="12:16" x14ac:dyDescent="0.25">
      <c r="L205" s="1"/>
      <c r="N205" s="37"/>
      <c r="O205" s="37"/>
      <c r="P205" s="1"/>
    </row>
    <row r="206" spans="12:16" x14ac:dyDescent="0.25">
      <c r="L206" s="1"/>
      <c r="N206" s="37"/>
      <c r="O206" s="37"/>
      <c r="P206" s="1"/>
    </row>
    <row r="207" spans="12:16" x14ac:dyDescent="0.25">
      <c r="L207" s="1"/>
      <c r="N207" s="37"/>
      <c r="O207" s="37"/>
      <c r="P207" s="1"/>
    </row>
    <row r="208" spans="12:16" x14ac:dyDescent="0.25">
      <c r="L208" s="1"/>
      <c r="N208" s="37"/>
      <c r="O208" s="37"/>
      <c r="P208" s="1"/>
    </row>
    <row r="209" spans="12:16" x14ac:dyDescent="0.25">
      <c r="L209" s="1"/>
      <c r="N209" s="37"/>
      <c r="O209" s="37"/>
      <c r="P209" s="1"/>
    </row>
    <row r="210" spans="12:16" x14ac:dyDescent="0.25">
      <c r="L210" s="1"/>
      <c r="N210" s="37"/>
      <c r="O210" s="37"/>
      <c r="P210" s="1"/>
    </row>
    <row r="211" spans="12:16" x14ac:dyDescent="0.25">
      <c r="L211" s="1"/>
      <c r="N211" s="37"/>
      <c r="O211" s="37"/>
      <c r="P211" s="1"/>
    </row>
    <row r="212" spans="12:16" x14ac:dyDescent="0.25">
      <c r="L212" s="1"/>
      <c r="N212" s="37"/>
      <c r="O212" s="37"/>
      <c r="P212" s="1"/>
    </row>
    <row r="213" spans="12:16" x14ac:dyDescent="0.25">
      <c r="L213" s="1"/>
      <c r="N213" s="37"/>
      <c r="O213" s="37"/>
      <c r="P213" s="1"/>
    </row>
    <row r="214" spans="12:16" x14ac:dyDescent="0.25">
      <c r="L214" s="1"/>
      <c r="N214" s="37"/>
      <c r="O214" s="37"/>
      <c r="P214" s="1"/>
    </row>
    <row r="215" spans="12:16" x14ac:dyDescent="0.25">
      <c r="L215" s="1"/>
      <c r="N215" s="37"/>
      <c r="O215" s="37"/>
      <c r="P215" s="1"/>
    </row>
    <row r="216" spans="12:16" x14ac:dyDescent="0.25">
      <c r="L216" s="1"/>
      <c r="N216" s="37"/>
      <c r="O216" s="37"/>
      <c r="P216" s="1"/>
    </row>
    <row r="217" spans="12:16" x14ac:dyDescent="0.25">
      <c r="L217" s="1"/>
      <c r="N217" s="37"/>
      <c r="O217" s="37"/>
      <c r="P217" s="1"/>
    </row>
    <row r="218" spans="12:16" x14ac:dyDescent="0.25">
      <c r="L218" s="1"/>
      <c r="N218" s="37"/>
      <c r="O218" s="37"/>
      <c r="P218" s="1"/>
    </row>
    <row r="219" spans="12:16" x14ac:dyDescent="0.25">
      <c r="L219" s="1"/>
      <c r="N219" s="37"/>
      <c r="O219" s="37"/>
      <c r="P219" s="1"/>
    </row>
    <row r="220" spans="12:16" x14ac:dyDescent="0.25">
      <c r="L220" s="1"/>
      <c r="N220" s="37"/>
      <c r="O220" s="37"/>
      <c r="P220" s="1"/>
    </row>
    <row r="221" spans="12:16" x14ac:dyDescent="0.25">
      <c r="L221" s="1"/>
      <c r="N221" s="37"/>
      <c r="O221" s="37"/>
      <c r="P221" s="1"/>
    </row>
    <row r="222" spans="12:16" x14ac:dyDescent="0.25">
      <c r="L222" s="1"/>
      <c r="N222" s="37"/>
      <c r="O222" s="37"/>
      <c r="P222" s="1"/>
    </row>
    <row r="223" spans="12:16" x14ac:dyDescent="0.25">
      <c r="L223" s="1"/>
      <c r="N223" s="37"/>
      <c r="O223" s="37"/>
      <c r="P223" s="1"/>
    </row>
    <row r="224" spans="12:16" x14ac:dyDescent="0.25">
      <c r="L224" s="1"/>
      <c r="N224" s="37"/>
      <c r="O224" s="37"/>
      <c r="P224" s="1"/>
    </row>
    <row r="225" spans="11:16" x14ac:dyDescent="0.25">
      <c r="L225" s="1"/>
      <c r="N225" s="37"/>
      <c r="O225" s="37"/>
      <c r="P225" s="1"/>
    </row>
    <row r="226" spans="11:16" x14ac:dyDescent="0.25">
      <c r="L226" s="1"/>
      <c r="N226" s="37"/>
      <c r="O226" s="37"/>
      <c r="P226" s="1"/>
    </row>
    <row r="227" spans="11:16" x14ac:dyDescent="0.25">
      <c r="L227" s="1"/>
      <c r="N227" s="37"/>
      <c r="O227" s="37"/>
      <c r="P227" s="1"/>
    </row>
    <row r="228" spans="11:16" x14ac:dyDescent="0.25">
      <c r="L228" s="1"/>
      <c r="N228" s="37"/>
      <c r="O228" s="37"/>
      <c r="P228" s="1"/>
    </row>
    <row r="229" spans="11:16" x14ac:dyDescent="0.25">
      <c r="L229" s="1"/>
      <c r="N229" s="37"/>
      <c r="O229" s="37"/>
      <c r="P229" s="1"/>
    </row>
    <row r="230" spans="11:16" x14ac:dyDescent="0.25">
      <c r="L230" s="1"/>
      <c r="N230" s="37"/>
      <c r="O230" s="37"/>
      <c r="P230" s="1"/>
    </row>
    <row r="231" spans="11:16" x14ac:dyDescent="0.25">
      <c r="L231" s="1"/>
      <c r="N231" s="37"/>
      <c r="O231" s="37"/>
      <c r="P231" s="1"/>
    </row>
    <row r="232" spans="11:16" x14ac:dyDescent="0.25">
      <c r="L232" s="1"/>
      <c r="M232" s="1"/>
      <c r="N232" s="37"/>
      <c r="O232" s="37"/>
      <c r="P232" s="1"/>
    </row>
    <row r="234" spans="11:16" x14ac:dyDescent="0.25">
      <c r="K234" s="3"/>
    </row>
    <row r="235" spans="11:16" x14ac:dyDescent="0.25">
      <c r="L235" s="38"/>
    </row>
    <row r="246" spans="11:16" x14ac:dyDescent="0.25">
      <c r="K246" s="4" t="s">
        <v>0</v>
      </c>
    </row>
    <row r="247" spans="11:16" x14ac:dyDescent="0.25">
      <c r="K247" s="1">
        <v>300000</v>
      </c>
      <c r="L247" t="s">
        <v>18</v>
      </c>
    </row>
    <row r="248" spans="11:16" x14ac:dyDescent="0.25">
      <c r="K248">
        <v>60</v>
      </c>
      <c r="L248" t="s">
        <v>4</v>
      </c>
    </row>
    <row r="249" spans="11:16" x14ac:dyDescent="0.25">
      <c r="K249" s="31">
        <v>3.6589999999999998E-2</v>
      </c>
      <c r="L249" t="s">
        <v>6</v>
      </c>
      <c r="M249" t="s">
        <v>19</v>
      </c>
    </row>
    <row r="250" spans="11:16" x14ac:dyDescent="0.25">
      <c r="K250" s="2">
        <f>(1+K249)^(1/N250)-1</f>
        <v>2.999195263894805E-3</v>
      </c>
      <c r="L250" t="s">
        <v>6</v>
      </c>
      <c r="M250" t="s">
        <v>20</v>
      </c>
      <c r="N250">
        <v>12</v>
      </c>
      <c r="O250">
        <f>60-30</f>
        <v>30</v>
      </c>
    </row>
    <row r="252" spans="11:16" x14ac:dyDescent="0.25">
      <c r="K252" s="3" t="s">
        <v>21</v>
      </c>
    </row>
    <row r="253" spans="11:16" x14ac:dyDescent="0.25">
      <c r="K253" s="3" t="s">
        <v>22</v>
      </c>
      <c r="L253" s="3" t="s">
        <v>23</v>
      </c>
      <c r="M253" s="3" t="s">
        <v>8</v>
      </c>
      <c r="N253" s="3" t="s">
        <v>9</v>
      </c>
      <c r="O253" s="3" t="s">
        <v>24</v>
      </c>
      <c r="P253" s="3" t="s">
        <v>11</v>
      </c>
    </row>
    <row r="254" spans="11:16" x14ac:dyDescent="0.25">
      <c r="K254">
        <v>1</v>
      </c>
      <c r="L254" s="32">
        <f>K247</f>
        <v>300000</v>
      </c>
      <c r="M254" s="32">
        <v>0</v>
      </c>
      <c r="N254" s="32">
        <v>0</v>
      </c>
      <c r="O254" s="32">
        <f>N254+M254</f>
        <v>0</v>
      </c>
      <c r="P254" s="32">
        <f>FV($K$250,K254,,-$K$247,0)</f>
        <v>300899.75857916847</v>
      </c>
    </row>
    <row r="255" spans="11:16" x14ac:dyDescent="0.25">
      <c r="K255">
        <v>2</v>
      </c>
      <c r="L255" s="32">
        <f>P254</f>
        <v>300899.75857916847</v>
      </c>
      <c r="M255" s="32">
        <v>0</v>
      </c>
      <c r="N255" s="32">
        <v>0</v>
      </c>
      <c r="O255" s="32">
        <f t="shared" ref="O255:O312" si="17">N255+M255</f>
        <v>0</v>
      </c>
      <c r="P255" s="32">
        <f t="shared" ref="P255:P311" si="18">FV($K$250,K255,,-$K$247,0)</f>
        <v>301802.21571000619</v>
      </c>
    </row>
    <row r="256" spans="11:16" x14ac:dyDescent="0.25">
      <c r="K256">
        <v>3</v>
      </c>
      <c r="L256" s="32">
        <f t="shared" ref="L256:L313" si="19">P255</f>
        <v>301802.21571000619</v>
      </c>
      <c r="M256" s="32">
        <v>0</v>
      </c>
      <c r="N256" s="32">
        <v>0</v>
      </c>
      <c r="O256" s="32">
        <f t="shared" si="17"/>
        <v>0</v>
      </c>
      <c r="P256" s="32">
        <f t="shared" si="18"/>
        <v>302707.37948599661</v>
      </c>
    </row>
    <row r="257" spans="11:16" x14ac:dyDescent="0.25">
      <c r="K257">
        <v>4</v>
      </c>
      <c r="L257" s="32">
        <f t="shared" si="19"/>
        <v>302707.37948599661</v>
      </c>
      <c r="M257" s="32">
        <v>0</v>
      </c>
      <c r="N257" s="32">
        <v>0</v>
      </c>
      <c r="O257" s="32">
        <f t="shared" si="17"/>
        <v>0</v>
      </c>
      <c r="P257" s="32">
        <f t="shared" si="18"/>
        <v>303615.25802489708</v>
      </c>
    </row>
    <row r="258" spans="11:16" x14ac:dyDescent="0.25">
      <c r="K258">
        <v>5</v>
      </c>
      <c r="L258" s="32">
        <f t="shared" si="19"/>
        <v>303615.25802489708</v>
      </c>
      <c r="M258" s="32">
        <v>0</v>
      </c>
      <c r="N258" s="32">
        <v>0</v>
      </c>
      <c r="O258" s="32">
        <f t="shared" si="17"/>
        <v>0</v>
      </c>
      <c r="P258" s="32">
        <f t="shared" si="18"/>
        <v>304525.85946881154</v>
      </c>
    </row>
    <row r="259" spans="11:16" x14ac:dyDescent="0.25">
      <c r="K259">
        <v>6</v>
      </c>
      <c r="L259" s="32">
        <f t="shared" si="19"/>
        <v>304525.85946881154</v>
      </c>
      <c r="M259" s="32">
        <v>0</v>
      </c>
      <c r="N259" s="32">
        <v>0</v>
      </c>
      <c r="O259" s="32">
        <f t="shared" si="17"/>
        <v>0</v>
      </c>
      <c r="P259" s="32">
        <f t="shared" si="18"/>
        <v>305439.19198426395</v>
      </c>
    </row>
    <row r="260" spans="11:16" x14ac:dyDescent="0.25">
      <c r="K260">
        <v>7</v>
      </c>
      <c r="L260" s="32">
        <f t="shared" si="19"/>
        <v>305439.19198426395</v>
      </c>
      <c r="M260" s="32">
        <v>0</v>
      </c>
      <c r="N260" s="32">
        <v>0</v>
      </c>
      <c r="O260" s="32">
        <f t="shared" si="17"/>
        <v>0</v>
      </c>
      <c r="P260" s="32">
        <f t="shared" si="18"/>
        <v>306355.26376227103</v>
      </c>
    </row>
    <row r="261" spans="11:16" x14ac:dyDescent="0.25">
      <c r="K261">
        <v>8</v>
      </c>
      <c r="L261" s="32">
        <f t="shared" si="19"/>
        <v>306355.26376227103</v>
      </c>
      <c r="M261" s="32">
        <v>0</v>
      </c>
      <c r="N261" s="32">
        <v>0</v>
      </c>
      <c r="O261" s="32">
        <f t="shared" si="17"/>
        <v>0</v>
      </c>
      <c r="P261" s="32">
        <f t="shared" si="18"/>
        <v>307274.08301841607</v>
      </c>
    </row>
    <row r="262" spans="11:16" x14ac:dyDescent="0.25">
      <c r="K262">
        <v>9</v>
      </c>
      <c r="L262" s="32">
        <f t="shared" si="19"/>
        <v>307274.08301841607</v>
      </c>
      <c r="M262" s="32">
        <v>0</v>
      </c>
      <c r="N262" s="32">
        <v>0</v>
      </c>
      <c r="O262" s="32">
        <f t="shared" si="17"/>
        <v>0</v>
      </c>
      <c r="P262" s="32">
        <f t="shared" si="18"/>
        <v>308195.65799292253</v>
      </c>
    </row>
    <row r="263" spans="11:16" x14ac:dyDescent="0.25">
      <c r="K263">
        <v>10</v>
      </c>
      <c r="L263" s="32">
        <f t="shared" si="19"/>
        <v>308195.65799292253</v>
      </c>
      <c r="M263" s="32">
        <v>0</v>
      </c>
      <c r="N263" s="32">
        <v>0</v>
      </c>
      <c r="O263" s="32">
        <f t="shared" si="17"/>
        <v>0</v>
      </c>
      <c r="P263" s="32">
        <f t="shared" si="18"/>
        <v>309119.99695072789</v>
      </c>
    </row>
    <row r="264" spans="11:16" x14ac:dyDescent="0.25">
      <c r="K264">
        <v>11</v>
      </c>
      <c r="L264" s="32">
        <f t="shared" si="19"/>
        <v>309119.99695072789</v>
      </c>
      <c r="M264" s="32">
        <v>0</v>
      </c>
      <c r="N264" s="32">
        <v>0</v>
      </c>
      <c r="O264" s="32">
        <f t="shared" si="17"/>
        <v>0</v>
      </c>
      <c r="P264" s="32">
        <f t="shared" si="18"/>
        <v>310047.10818155773</v>
      </c>
    </row>
    <row r="265" spans="11:16" x14ac:dyDescent="0.25">
      <c r="K265">
        <v>12</v>
      </c>
      <c r="L265" s="32">
        <f t="shared" si="19"/>
        <v>310047.10818155773</v>
      </c>
      <c r="M265" s="32">
        <v>0</v>
      </c>
      <c r="N265" s="32">
        <v>0</v>
      </c>
      <c r="O265" s="32">
        <f t="shared" si="17"/>
        <v>0</v>
      </c>
      <c r="P265" s="32">
        <f t="shared" si="18"/>
        <v>310977.00000000017</v>
      </c>
    </row>
    <row r="266" spans="11:16" x14ac:dyDescent="0.25">
      <c r="K266">
        <v>13</v>
      </c>
      <c r="L266" s="32">
        <f t="shared" si="19"/>
        <v>310977.00000000017</v>
      </c>
      <c r="M266" s="32">
        <v>0</v>
      </c>
      <c r="N266" s="32">
        <v>0</v>
      </c>
      <c r="O266" s="32">
        <f t="shared" si="17"/>
        <v>0</v>
      </c>
      <c r="P266" s="32">
        <f t="shared" si="18"/>
        <v>311909.68074558041</v>
      </c>
    </row>
    <row r="267" spans="11:16" x14ac:dyDescent="0.25">
      <c r="K267">
        <v>14</v>
      </c>
      <c r="L267" s="32">
        <f t="shared" si="19"/>
        <v>311909.68074558041</v>
      </c>
      <c r="M267" s="32">
        <v>0</v>
      </c>
      <c r="N267" s="32">
        <v>0</v>
      </c>
      <c r="O267" s="32">
        <f t="shared" si="17"/>
        <v>0</v>
      </c>
      <c r="P267" s="32">
        <f t="shared" si="18"/>
        <v>312845.15878283553</v>
      </c>
    </row>
    <row r="268" spans="11:16" x14ac:dyDescent="0.25">
      <c r="K268">
        <v>15</v>
      </c>
      <c r="L268" s="32">
        <f t="shared" si="19"/>
        <v>312845.15878283553</v>
      </c>
      <c r="M268" s="32">
        <v>0</v>
      </c>
      <c r="N268" s="32">
        <v>0</v>
      </c>
      <c r="O268" s="32">
        <f t="shared" si="17"/>
        <v>0</v>
      </c>
      <c r="P268" s="32">
        <f t="shared" si="18"/>
        <v>313783.44250138942</v>
      </c>
    </row>
    <row r="269" spans="11:16" x14ac:dyDescent="0.25">
      <c r="K269">
        <v>16</v>
      </c>
      <c r="L269" s="32">
        <f t="shared" si="19"/>
        <v>313783.44250138942</v>
      </c>
      <c r="M269" s="32">
        <v>0</v>
      </c>
      <c r="N269" s="32">
        <v>0</v>
      </c>
      <c r="O269" s="32">
        <f t="shared" si="17"/>
        <v>0</v>
      </c>
      <c r="P269" s="32">
        <f t="shared" si="18"/>
        <v>314724.54031602823</v>
      </c>
    </row>
    <row r="270" spans="11:16" x14ac:dyDescent="0.25">
      <c r="K270">
        <v>17</v>
      </c>
      <c r="L270" s="32">
        <f t="shared" si="19"/>
        <v>314724.54031602823</v>
      </c>
      <c r="M270" s="32">
        <v>0</v>
      </c>
      <c r="N270" s="32">
        <v>0</v>
      </c>
      <c r="O270" s="32">
        <f t="shared" si="17"/>
        <v>0</v>
      </c>
      <c r="P270" s="32">
        <f t="shared" si="18"/>
        <v>315668.46066677559</v>
      </c>
    </row>
    <row r="271" spans="11:16" x14ac:dyDescent="0.25">
      <c r="K271">
        <v>18</v>
      </c>
      <c r="L271" s="32">
        <f t="shared" si="19"/>
        <v>315668.46066677559</v>
      </c>
      <c r="M271" s="32">
        <v>0</v>
      </c>
      <c r="N271" s="32">
        <v>0</v>
      </c>
      <c r="O271" s="32">
        <f t="shared" si="17"/>
        <v>0</v>
      </c>
      <c r="P271" s="32">
        <f t="shared" si="18"/>
        <v>316615.2120189683</v>
      </c>
    </row>
    <row r="272" spans="11:16" x14ac:dyDescent="0.25">
      <c r="K272">
        <v>19</v>
      </c>
      <c r="L272" s="32">
        <f t="shared" si="19"/>
        <v>316615.2120189683</v>
      </c>
      <c r="M272" s="32">
        <v>0</v>
      </c>
      <c r="N272" s="32">
        <v>0</v>
      </c>
      <c r="O272" s="32">
        <f t="shared" si="17"/>
        <v>0</v>
      </c>
      <c r="P272" s="32">
        <f t="shared" si="18"/>
        <v>317564.80286333273</v>
      </c>
    </row>
    <row r="273" spans="11:16" x14ac:dyDescent="0.25">
      <c r="K273">
        <v>20</v>
      </c>
      <c r="L273" s="32">
        <f t="shared" si="19"/>
        <v>317564.80286333273</v>
      </c>
      <c r="M273" s="32">
        <v>0</v>
      </c>
      <c r="N273" s="32">
        <v>0</v>
      </c>
      <c r="O273" s="32">
        <f t="shared" si="17"/>
        <v>0</v>
      </c>
      <c r="P273" s="32">
        <f t="shared" si="18"/>
        <v>318517.24171606015</v>
      </c>
    </row>
    <row r="274" spans="11:16" x14ac:dyDescent="0.25">
      <c r="K274">
        <v>21</v>
      </c>
      <c r="L274" s="32">
        <f t="shared" si="19"/>
        <v>318517.24171606015</v>
      </c>
      <c r="M274" s="32">
        <v>0</v>
      </c>
      <c r="N274" s="32">
        <v>0</v>
      </c>
      <c r="O274" s="32">
        <f t="shared" si="17"/>
        <v>0</v>
      </c>
      <c r="P274" s="32">
        <f t="shared" si="18"/>
        <v>319472.53711888375</v>
      </c>
    </row>
    <row r="275" spans="11:16" x14ac:dyDescent="0.25">
      <c r="K275">
        <v>22</v>
      </c>
      <c r="L275" s="32">
        <f t="shared" si="19"/>
        <v>319472.53711888375</v>
      </c>
      <c r="M275" s="32">
        <v>0</v>
      </c>
      <c r="N275" s="32">
        <v>0</v>
      </c>
      <c r="O275" s="32">
        <f t="shared" si="17"/>
        <v>0</v>
      </c>
      <c r="P275" s="32">
        <f t="shared" si="18"/>
        <v>320430.69763915526</v>
      </c>
    </row>
    <row r="276" spans="11:16" x14ac:dyDescent="0.25">
      <c r="K276">
        <v>23</v>
      </c>
      <c r="L276" s="32">
        <f t="shared" si="19"/>
        <v>320430.69763915526</v>
      </c>
      <c r="M276" s="32">
        <v>0</v>
      </c>
      <c r="N276" s="32">
        <v>0</v>
      </c>
      <c r="O276" s="32">
        <f t="shared" si="17"/>
        <v>0</v>
      </c>
      <c r="P276" s="32">
        <f t="shared" si="18"/>
        <v>321391.73186992109</v>
      </c>
    </row>
    <row r="277" spans="11:16" x14ac:dyDescent="0.25">
      <c r="K277">
        <v>24</v>
      </c>
      <c r="L277" s="32">
        <f t="shared" si="19"/>
        <v>321391.73186992109</v>
      </c>
      <c r="M277" s="32">
        <v>0</v>
      </c>
      <c r="N277" s="32">
        <v>0</v>
      </c>
      <c r="O277" s="32">
        <f t="shared" si="17"/>
        <v>0</v>
      </c>
      <c r="P277" s="32">
        <f t="shared" si="18"/>
        <v>322355.64843000041</v>
      </c>
    </row>
    <row r="278" spans="11:16" x14ac:dyDescent="0.25">
      <c r="K278">
        <v>25</v>
      </c>
      <c r="L278" s="32">
        <f t="shared" si="19"/>
        <v>322355.64843000041</v>
      </c>
      <c r="M278" s="32">
        <v>0</v>
      </c>
      <c r="N278" s="32">
        <v>0</v>
      </c>
      <c r="O278" s="32">
        <f t="shared" si="17"/>
        <v>0</v>
      </c>
      <c r="P278" s="32">
        <f t="shared" si="18"/>
        <v>323322.45596406137</v>
      </c>
    </row>
    <row r="279" spans="11:16" x14ac:dyDescent="0.25">
      <c r="K279">
        <v>26</v>
      </c>
      <c r="L279" s="32">
        <f t="shared" si="19"/>
        <v>323322.45596406137</v>
      </c>
      <c r="M279" s="32">
        <v>0</v>
      </c>
      <c r="N279" s="32">
        <v>0</v>
      </c>
      <c r="O279" s="32">
        <f t="shared" si="17"/>
        <v>0</v>
      </c>
      <c r="P279" s="32">
        <f t="shared" si="18"/>
        <v>324292.16314269963</v>
      </c>
    </row>
    <row r="280" spans="11:16" x14ac:dyDescent="0.25">
      <c r="K280">
        <v>27</v>
      </c>
      <c r="L280" s="32">
        <f t="shared" si="19"/>
        <v>324292.16314269963</v>
      </c>
      <c r="M280" s="32">
        <v>0</v>
      </c>
      <c r="N280" s="32">
        <v>0</v>
      </c>
      <c r="O280" s="32">
        <f t="shared" si="17"/>
        <v>0</v>
      </c>
      <c r="P280" s="32">
        <f t="shared" si="18"/>
        <v>325264.77866251545</v>
      </c>
    </row>
    <row r="281" spans="11:16" x14ac:dyDescent="0.25">
      <c r="K281">
        <v>28</v>
      </c>
      <c r="L281" s="32">
        <f t="shared" si="19"/>
        <v>325264.77866251545</v>
      </c>
      <c r="M281" s="32">
        <v>0</v>
      </c>
      <c r="N281" s="32">
        <v>0</v>
      </c>
      <c r="O281" s="32">
        <f t="shared" si="17"/>
        <v>0</v>
      </c>
      <c r="P281" s="32">
        <f t="shared" si="18"/>
        <v>326240.31124619191</v>
      </c>
    </row>
    <row r="282" spans="11:16" x14ac:dyDescent="0.25">
      <c r="K282">
        <v>29</v>
      </c>
      <c r="L282" s="32">
        <f t="shared" si="19"/>
        <v>326240.31124619191</v>
      </c>
      <c r="M282" s="32">
        <v>0</v>
      </c>
      <c r="N282" s="32">
        <v>0</v>
      </c>
      <c r="O282" s="32">
        <f t="shared" si="17"/>
        <v>0</v>
      </c>
      <c r="P282" s="32">
        <f t="shared" si="18"/>
        <v>327218.76964257308</v>
      </c>
    </row>
    <row r="283" spans="11:16" x14ac:dyDescent="0.25">
      <c r="K283">
        <v>30</v>
      </c>
      <c r="L283" s="32">
        <f t="shared" si="19"/>
        <v>327218.76964257308</v>
      </c>
      <c r="M283" s="32">
        <v>0</v>
      </c>
      <c r="N283" s="32">
        <v>0</v>
      </c>
      <c r="O283" s="32">
        <f t="shared" si="17"/>
        <v>0</v>
      </c>
      <c r="P283" s="32">
        <f t="shared" si="18"/>
        <v>328200.16262674256</v>
      </c>
    </row>
    <row r="284" spans="11:16" x14ac:dyDescent="0.25">
      <c r="K284">
        <v>31</v>
      </c>
      <c r="L284" s="32">
        <f t="shared" si="19"/>
        <v>328200.16262674256</v>
      </c>
      <c r="M284" s="32">
        <v>0</v>
      </c>
      <c r="N284" s="32">
        <v>0</v>
      </c>
      <c r="O284" s="32">
        <f t="shared" si="17"/>
        <v>0</v>
      </c>
      <c r="P284" s="32">
        <f t="shared" si="18"/>
        <v>329184.49900010222</v>
      </c>
    </row>
    <row r="285" spans="11:16" x14ac:dyDescent="0.25">
      <c r="K285">
        <v>32</v>
      </c>
      <c r="L285" s="32">
        <f t="shared" si="19"/>
        <v>329184.49900010222</v>
      </c>
      <c r="M285" s="32">
        <v>0</v>
      </c>
      <c r="N285" s="32">
        <v>0</v>
      </c>
      <c r="O285" s="32">
        <f t="shared" si="17"/>
        <v>0</v>
      </c>
      <c r="P285" s="32">
        <f t="shared" si="18"/>
        <v>330171.78759045101</v>
      </c>
    </row>
    <row r="286" spans="11:16" x14ac:dyDescent="0.25">
      <c r="K286">
        <v>33</v>
      </c>
      <c r="L286" s="32">
        <f t="shared" si="19"/>
        <v>330171.78759045101</v>
      </c>
      <c r="M286" s="32">
        <v>0</v>
      </c>
      <c r="N286" s="32">
        <v>0</v>
      </c>
      <c r="O286" s="32">
        <f t="shared" si="17"/>
        <v>0</v>
      </c>
      <c r="P286" s="32">
        <f t="shared" si="18"/>
        <v>331162.03725206392</v>
      </c>
    </row>
    <row r="287" spans="11:16" x14ac:dyDescent="0.25">
      <c r="K287">
        <v>34</v>
      </c>
      <c r="L287" s="32">
        <f t="shared" si="19"/>
        <v>331162.03725206392</v>
      </c>
      <c r="M287" s="32">
        <v>0</v>
      </c>
      <c r="N287" s="32">
        <v>0</v>
      </c>
      <c r="O287" s="32">
        <f t="shared" si="17"/>
        <v>0</v>
      </c>
      <c r="P287" s="32">
        <f t="shared" si="18"/>
        <v>332155.25686577213</v>
      </c>
    </row>
    <row r="288" spans="11:16" x14ac:dyDescent="0.25">
      <c r="K288">
        <v>35</v>
      </c>
      <c r="L288" s="32">
        <f t="shared" si="19"/>
        <v>332155.25686577213</v>
      </c>
      <c r="M288" s="32">
        <v>0</v>
      </c>
      <c r="N288" s="32">
        <v>0</v>
      </c>
      <c r="O288" s="32">
        <f t="shared" si="17"/>
        <v>0</v>
      </c>
      <c r="P288" s="32">
        <f t="shared" si="18"/>
        <v>333151.45533904177</v>
      </c>
    </row>
    <row r="289" spans="11:16" x14ac:dyDescent="0.25">
      <c r="K289">
        <v>36</v>
      </c>
      <c r="L289" s="32">
        <f t="shared" si="19"/>
        <v>333151.45533904177</v>
      </c>
      <c r="M289" s="32">
        <v>0</v>
      </c>
      <c r="N289" s="32">
        <v>0</v>
      </c>
      <c r="O289" s="32">
        <f t="shared" si="17"/>
        <v>0</v>
      </c>
      <c r="P289" s="32">
        <f t="shared" si="18"/>
        <v>334150.64160605433</v>
      </c>
    </row>
    <row r="290" spans="11:16" x14ac:dyDescent="0.25">
      <c r="K290">
        <v>37</v>
      </c>
      <c r="L290" s="32">
        <f t="shared" si="19"/>
        <v>334150.64160605433</v>
      </c>
      <c r="M290" s="32">
        <v>0</v>
      </c>
      <c r="N290" s="32">
        <v>0</v>
      </c>
      <c r="O290" s="32">
        <f t="shared" si="17"/>
        <v>0</v>
      </c>
      <c r="P290" s="32">
        <f t="shared" si="18"/>
        <v>335152.82462778658</v>
      </c>
    </row>
    <row r="291" spans="11:16" x14ac:dyDescent="0.25">
      <c r="K291">
        <v>38</v>
      </c>
      <c r="L291" s="32">
        <f t="shared" si="19"/>
        <v>335152.82462778658</v>
      </c>
      <c r="M291" s="32">
        <v>0</v>
      </c>
      <c r="N291" s="32">
        <v>0</v>
      </c>
      <c r="O291" s="32">
        <f t="shared" si="17"/>
        <v>0</v>
      </c>
      <c r="P291" s="32">
        <f t="shared" si="18"/>
        <v>336158.01339209126</v>
      </c>
    </row>
    <row r="292" spans="11:16" x14ac:dyDescent="0.25">
      <c r="K292">
        <v>39</v>
      </c>
      <c r="L292" s="32">
        <f t="shared" si="19"/>
        <v>336158.01339209126</v>
      </c>
      <c r="M292" s="32">
        <v>0</v>
      </c>
      <c r="N292" s="32">
        <v>0</v>
      </c>
      <c r="O292" s="32">
        <f t="shared" si="17"/>
        <v>0</v>
      </c>
      <c r="P292" s="32">
        <f t="shared" si="18"/>
        <v>337166.21691377717</v>
      </c>
    </row>
    <row r="293" spans="11:16" x14ac:dyDescent="0.25">
      <c r="K293">
        <v>40</v>
      </c>
      <c r="L293" s="32">
        <f t="shared" si="19"/>
        <v>337166.21691377717</v>
      </c>
      <c r="M293" s="32">
        <v>0</v>
      </c>
      <c r="N293" s="32">
        <v>0</v>
      </c>
      <c r="O293" s="32">
        <f t="shared" si="17"/>
        <v>0</v>
      </c>
      <c r="P293" s="32">
        <f>FV($K$250,K293,,-$K$247,0)</f>
        <v>338177.44423469028</v>
      </c>
    </row>
    <row r="294" spans="11:16" x14ac:dyDescent="0.25">
      <c r="K294">
        <v>41</v>
      </c>
      <c r="L294" s="32">
        <f t="shared" si="19"/>
        <v>338177.44423469028</v>
      </c>
      <c r="M294" s="32">
        <v>0</v>
      </c>
      <c r="N294" s="32">
        <v>0</v>
      </c>
      <c r="O294" s="32">
        <f t="shared" si="17"/>
        <v>0</v>
      </c>
      <c r="P294" s="32">
        <f t="shared" si="18"/>
        <v>339191.70442379505</v>
      </c>
    </row>
    <row r="295" spans="11:16" x14ac:dyDescent="0.25">
      <c r="K295">
        <v>42</v>
      </c>
      <c r="L295" s="32">
        <f t="shared" si="19"/>
        <v>339191.70442379505</v>
      </c>
      <c r="M295" s="32">
        <v>0</v>
      </c>
      <c r="N295" s="32">
        <v>0</v>
      </c>
      <c r="O295" s="32">
        <f t="shared" si="17"/>
        <v>0</v>
      </c>
      <c r="P295" s="32">
        <f t="shared" si="18"/>
        <v>340209.00657725532</v>
      </c>
    </row>
    <row r="296" spans="11:16" x14ac:dyDescent="0.25">
      <c r="K296">
        <v>43</v>
      </c>
      <c r="L296" s="32">
        <f t="shared" si="19"/>
        <v>340209.00657725532</v>
      </c>
      <c r="M296" s="32">
        <v>0</v>
      </c>
      <c r="N296" s="32">
        <v>0</v>
      </c>
      <c r="O296" s="32">
        <f t="shared" si="17"/>
        <v>0</v>
      </c>
      <c r="P296" s="32">
        <f t="shared" si="18"/>
        <v>341229.35981851618</v>
      </c>
    </row>
    <row r="297" spans="11:16" x14ac:dyDescent="0.25">
      <c r="K297">
        <v>44</v>
      </c>
      <c r="L297" s="32">
        <f t="shared" si="19"/>
        <v>341229.35981851618</v>
      </c>
      <c r="M297" s="32">
        <v>0</v>
      </c>
      <c r="N297" s="32">
        <v>0</v>
      </c>
      <c r="O297" s="32">
        <f t="shared" si="17"/>
        <v>0</v>
      </c>
      <c r="P297" s="32">
        <f t="shared" si="18"/>
        <v>342252.77329838584</v>
      </c>
    </row>
    <row r="298" spans="11:16" x14ac:dyDescent="0.25">
      <c r="K298">
        <v>45</v>
      </c>
      <c r="L298" s="32">
        <f t="shared" si="19"/>
        <v>342252.77329838584</v>
      </c>
      <c r="M298" s="32">
        <v>0</v>
      </c>
      <c r="N298" s="32">
        <v>0</v>
      </c>
      <c r="O298" s="32">
        <f t="shared" si="17"/>
        <v>0</v>
      </c>
      <c r="P298" s="32">
        <f t="shared" si="18"/>
        <v>343279.25619511714</v>
      </c>
    </row>
    <row r="299" spans="11:16" x14ac:dyDescent="0.25">
      <c r="K299">
        <v>46</v>
      </c>
      <c r="L299" s="32">
        <f t="shared" si="19"/>
        <v>343279.25619511714</v>
      </c>
      <c r="M299" s="32">
        <v>0</v>
      </c>
      <c r="N299" s="32">
        <v>0</v>
      </c>
      <c r="O299" s="32">
        <f t="shared" si="17"/>
        <v>0</v>
      </c>
      <c r="P299" s="32">
        <f t="shared" si="18"/>
        <v>344308.81771449093</v>
      </c>
    </row>
    <row r="300" spans="11:16" x14ac:dyDescent="0.25">
      <c r="K300">
        <v>47</v>
      </c>
      <c r="L300" s="32">
        <f t="shared" si="19"/>
        <v>344308.81771449093</v>
      </c>
      <c r="M300" s="32">
        <v>0</v>
      </c>
      <c r="N300" s="32">
        <v>0</v>
      </c>
      <c r="O300" s="32">
        <f t="shared" si="17"/>
        <v>0</v>
      </c>
      <c r="P300" s="32">
        <f t="shared" si="18"/>
        <v>345341.46708989749</v>
      </c>
    </row>
    <row r="301" spans="11:16" x14ac:dyDescent="0.25">
      <c r="K301">
        <v>48</v>
      </c>
      <c r="L301" s="32">
        <f t="shared" si="19"/>
        <v>345341.46708989749</v>
      </c>
      <c r="M301" s="32">
        <v>0</v>
      </c>
      <c r="N301" s="32">
        <v>0</v>
      </c>
      <c r="O301" s="32">
        <f t="shared" si="17"/>
        <v>0</v>
      </c>
      <c r="P301" s="32">
        <f t="shared" si="18"/>
        <v>346377.21358242002</v>
      </c>
    </row>
    <row r="302" spans="11:16" x14ac:dyDescent="0.25">
      <c r="K302">
        <v>49</v>
      </c>
      <c r="L302" s="32">
        <f t="shared" si="19"/>
        <v>346377.21358242002</v>
      </c>
      <c r="M302" s="32">
        <v>0</v>
      </c>
      <c r="N302" s="32">
        <v>0</v>
      </c>
      <c r="O302" s="32">
        <f t="shared" si="17"/>
        <v>0</v>
      </c>
      <c r="P302" s="32">
        <f t="shared" si="18"/>
        <v>347416.06648091757</v>
      </c>
    </row>
    <row r="303" spans="11:16" x14ac:dyDescent="0.25">
      <c r="K303">
        <v>50</v>
      </c>
      <c r="L303" s="32">
        <f t="shared" si="19"/>
        <v>347416.06648091757</v>
      </c>
      <c r="M303" s="32">
        <v>0</v>
      </c>
      <c r="N303" s="32">
        <v>0</v>
      </c>
      <c r="O303" s="32">
        <f t="shared" si="17"/>
        <v>0</v>
      </c>
      <c r="P303" s="32">
        <f t="shared" si="18"/>
        <v>348458.03510210809</v>
      </c>
    </row>
    <row r="304" spans="11:16" x14ac:dyDescent="0.25">
      <c r="K304">
        <v>51</v>
      </c>
      <c r="L304" s="32">
        <f t="shared" si="19"/>
        <v>348458.03510210809</v>
      </c>
      <c r="M304" s="32">
        <v>0</v>
      </c>
      <c r="N304" s="32">
        <v>0</v>
      </c>
      <c r="O304" s="32">
        <f t="shared" si="17"/>
        <v>0</v>
      </c>
      <c r="P304" s="32">
        <f t="shared" si="18"/>
        <v>349503.12879065244</v>
      </c>
    </row>
    <row r="305" spans="11:21" x14ac:dyDescent="0.25">
      <c r="K305">
        <v>52</v>
      </c>
      <c r="L305" s="32">
        <f t="shared" si="19"/>
        <v>349503.12879065244</v>
      </c>
      <c r="M305" s="32">
        <v>0</v>
      </c>
      <c r="N305" s="32">
        <v>0</v>
      </c>
      <c r="O305" s="32">
        <f t="shared" si="17"/>
        <v>0</v>
      </c>
      <c r="P305" s="32">
        <f t="shared" si="18"/>
        <v>350551.35691923788</v>
      </c>
    </row>
    <row r="306" spans="11:21" x14ac:dyDescent="0.25">
      <c r="K306">
        <v>53</v>
      </c>
      <c r="L306" s="32">
        <f t="shared" si="19"/>
        <v>350551.35691923788</v>
      </c>
      <c r="M306" s="32">
        <v>0</v>
      </c>
      <c r="N306" s="32">
        <v>0</v>
      </c>
      <c r="O306" s="32">
        <f t="shared" si="17"/>
        <v>0</v>
      </c>
      <c r="P306" s="32">
        <f t="shared" si="18"/>
        <v>351602.72888866189</v>
      </c>
    </row>
    <row r="307" spans="11:21" x14ac:dyDescent="0.25">
      <c r="K307">
        <v>54</v>
      </c>
      <c r="L307" s="32">
        <f t="shared" si="19"/>
        <v>351602.72888866189</v>
      </c>
      <c r="M307" s="32">
        <v>0</v>
      </c>
      <c r="N307" s="32">
        <v>0</v>
      </c>
      <c r="O307" s="32">
        <f t="shared" si="17"/>
        <v>0</v>
      </c>
      <c r="P307" s="32">
        <f t="shared" si="18"/>
        <v>352657.25412791735</v>
      </c>
    </row>
    <row r="308" spans="11:21" x14ac:dyDescent="0.25">
      <c r="K308">
        <v>55</v>
      </c>
      <c r="L308" s="32">
        <f t="shared" si="19"/>
        <v>352657.25412791735</v>
      </c>
      <c r="M308" s="32">
        <v>0</v>
      </c>
      <c r="N308" s="32">
        <v>0</v>
      </c>
      <c r="O308" s="32">
        <f t="shared" si="17"/>
        <v>0</v>
      </c>
      <c r="P308" s="32">
        <f t="shared" si="18"/>
        <v>353714.9420942759</v>
      </c>
    </row>
    <row r="309" spans="11:21" x14ac:dyDescent="0.25">
      <c r="K309">
        <v>56</v>
      </c>
      <c r="L309" s="32">
        <f t="shared" si="19"/>
        <v>353714.9420942759</v>
      </c>
      <c r="M309" s="32">
        <v>0</v>
      </c>
      <c r="N309" s="32">
        <v>0</v>
      </c>
      <c r="O309" s="32">
        <f t="shared" si="17"/>
        <v>0</v>
      </c>
      <c r="P309" s="32">
        <f t="shared" si="18"/>
        <v>354775.80227337399</v>
      </c>
    </row>
    <row r="310" spans="11:21" x14ac:dyDescent="0.25">
      <c r="K310">
        <v>57</v>
      </c>
      <c r="L310" s="32">
        <f t="shared" si="19"/>
        <v>354775.80227337399</v>
      </c>
      <c r="M310" s="32">
        <v>0</v>
      </c>
      <c r="N310" s="32">
        <v>0</v>
      </c>
      <c r="O310" s="32">
        <f t="shared" si="17"/>
        <v>0</v>
      </c>
      <c r="P310" s="32">
        <f t="shared" si="18"/>
        <v>355839.84417929669</v>
      </c>
    </row>
    <row r="311" spans="11:21" x14ac:dyDescent="0.25">
      <c r="K311">
        <v>58</v>
      </c>
      <c r="L311" s="32">
        <f t="shared" si="19"/>
        <v>355839.84417929669</v>
      </c>
      <c r="M311" s="32">
        <v>0</v>
      </c>
      <c r="N311" s="32">
        <v>0</v>
      </c>
      <c r="O311" s="32">
        <f t="shared" si="17"/>
        <v>0</v>
      </c>
      <c r="P311" s="32">
        <f t="shared" si="18"/>
        <v>356907.07735466433</v>
      </c>
    </row>
    <row r="312" spans="11:21" x14ac:dyDescent="0.25">
      <c r="K312">
        <v>59</v>
      </c>
      <c r="L312" s="32">
        <f t="shared" si="19"/>
        <v>356907.07735466433</v>
      </c>
      <c r="M312" s="32">
        <v>0</v>
      </c>
      <c r="N312" s="32">
        <v>0</v>
      </c>
      <c r="O312" s="32">
        <f t="shared" si="17"/>
        <v>0</v>
      </c>
      <c r="P312" s="32">
        <f>FV($K$250,K312,,-$K$247,0)</f>
        <v>357977.51137071702</v>
      </c>
    </row>
    <row r="313" spans="11:21" x14ac:dyDescent="0.25">
      <c r="K313">
        <v>60</v>
      </c>
      <c r="L313" s="32">
        <f t="shared" si="19"/>
        <v>357977.51137071702</v>
      </c>
      <c r="M313" s="32">
        <f>K247</f>
        <v>300000</v>
      </c>
      <c r="N313" s="32">
        <f>O313-M313</f>
        <v>59051.155827401031</v>
      </c>
      <c r="O313" s="32">
        <f>FV(K250,K248,,-K247)</f>
        <v>359051.15582740103</v>
      </c>
      <c r="P313" s="32">
        <v>0</v>
      </c>
    </row>
    <row r="314" spans="11:21" x14ac:dyDescent="0.25">
      <c r="O314" s="5"/>
      <c r="U314" s="5"/>
    </row>
    <row r="315" spans="11:21" x14ac:dyDescent="0.25">
      <c r="K315" t="s">
        <v>26</v>
      </c>
      <c r="O315" s="5"/>
    </row>
    <row r="316" spans="11:21" x14ac:dyDescent="0.25">
      <c r="L316" s="36">
        <f>K247</f>
        <v>300000</v>
      </c>
      <c r="O316" s="5"/>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55987-487D-4181-B302-5A574C5D9AD6}">
  <sheetPr>
    <tabColor rgb="FF7030A0"/>
  </sheetPr>
  <dimension ref="F1:S1103"/>
  <sheetViews>
    <sheetView rightToLeft="1" topLeftCell="C348" workbookViewId="0">
      <selection activeCell="H368" sqref="H368"/>
    </sheetView>
  </sheetViews>
  <sheetFormatPr defaultColWidth="12.59765625" defaultRowHeight="13.8" x14ac:dyDescent="0.25"/>
  <cols>
    <col min="1" max="8" width="12.59765625" style="39"/>
    <col min="9" max="9" width="10.59765625" style="39" customWidth="1"/>
    <col min="10" max="10" width="22" style="39" customWidth="1"/>
    <col min="11" max="12" width="12.59765625" style="39"/>
    <col min="13" max="13" width="15.19921875" style="39" customWidth="1"/>
    <col min="14" max="14" width="19.59765625" style="39" customWidth="1"/>
    <col min="15" max="15" width="14.69921875" style="39" customWidth="1"/>
    <col min="16" max="16384" width="12.59765625" style="39"/>
  </cols>
  <sheetData>
    <row r="1" spans="6:19" ht="15.75" customHeight="1" x14ac:dyDescent="0.25"/>
    <row r="2" spans="6:19" ht="15.75" customHeight="1" x14ac:dyDescent="0.35">
      <c r="I2" s="102" t="s">
        <v>28</v>
      </c>
      <c r="J2" s="102"/>
      <c r="K2" s="102"/>
      <c r="L2" s="102"/>
      <c r="M2" s="102"/>
      <c r="N2" s="102"/>
      <c r="O2" s="102"/>
      <c r="P2" s="102"/>
      <c r="Q2" s="102"/>
      <c r="R2" s="40"/>
      <c r="S2" s="40"/>
    </row>
    <row r="3" spans="6:19" ht="12.6" customHeight="1" thickBot="1" x14ac:dyDescent="0.3">
      <c r="I3" s="41"/>
      <c r="J3" s="41"/>
      <c r="K3" s="40"/>
      <c r="L3" s="40"/>
      <c r="M3" s="40"/>
      <c r="N3" s="40"/>
      <c r="O3" s="40"/>
      <c r="P3" s="40"/>
      <c r="Q3" s="40"/>
      <c r="R3" s="40"/>
      <c r="S3" s="40"/>
    </row>
    <row r="4" spans="6:19" ht="23.4" customHeight="1" x14ac:dyDescent="0.4">
      <c r="F4" s="75" t="s">
        <v>52</v>
      </c>
      <c r="I4" s="107" t="s">
        <v>51</v>
      </c>
      <c r="J4" s="108"/>
      <c r="K4" s="108"/>
      <c r="L4" s="108"/>
      <c r="M4" s="108"/>
      <c r="N4" s="108"/>
      <c r="O4" s="108"/>
      <c r="P4" s="40"/>
      <c r="Q4" s="40"/>
      <c r="R4" s="40"/>
      <c r="S4" s="40"/>
    </row>
    <row r="5" spans="6:19" ht="15.75" customHeight="1" x14ac:dyDescent="0.25">
      <c r="I5" s="109"/>
      <c r="J5" s="109"/>
      <c r="K5" s="109"/>
      <c r="L5" s="109"/>
      <c r="M5" s="109"/>
      <c r="N5" s="109"/>
      <c r="O5" s="109"/>
      <c r="P5" s="40"/>
      <c r="Q5" s="40"/>
      <c r="R5" s="40"/>
      <c r="S5" s="40"/>
    </row>
    <row r="6" spans="6:19" ht="15.75" customHeight="1" x14ac:dyDescent="0.25">
      <c r="I6" s="109"/>
      <c r="J6" s="109"/>
      <c r="K6" s="109"/>
      <c r="L6" s="109"/>
      <c r="M6" s="109"/>
      <c r="N6" s="109"/>
      <c r="O6" s="109"/>
      <c r="P6" s="40"/>
      <c r="Q6" s="40"/>
      <c r="R6" s="40"/>
      <c r="S6" s="40"/>
    </row>
    <row r="7" spans="6:19" ht="15.75" customHeight="1" x14ac:dyDescent="0.25">
      <c r="I7" s="109"/>
      <c r="J7" s="109"/>
      <c r="K7" s="109"/>
      <c r="L7" s="109"/>
      <c r="M7" s="109"/>
      <c r="N7" s="109"/>
      <c r="O7" s="109"/>
      <c r="P7" s="40"/>
      <c r="Q7" s="40"/>
      <c r="R7" s="40"/>
      <c r="S7" s="40"/>
    </row>
    <row r="8" spans="6:19" ht="25.8" customHeight="1" x14ac:dyDescent="0.25">
      <c r="I8" s="109"/>
      <c r="J8" s="109"/>
      <c r="K8" s="109"/>
      <c r="L8" s="109"/>
      <c r="M8" s="109"/>
      <c r="N8" s="109"/>
      <c r="O8" s="109"/>
      <c r="P8" s="40"/>
      <c r="Q8" s="40"/>
      <c r="R8" s="40"/>
      <c r="S8" s="40"/>
    </row>
    <row r="9" spans="6:19" ht="15.75" customHeight="1" x14ac:dyDescent="0.25">
      <c r="I9" s="41"/>
      <c r="J9" s="41"/>
      <c r="K9" s="40"/>
      <c r="L9" s="40"/>
      <c r="M9" s="40"/>
      <c r="N9" s="40"/>
      <c r="O9" s="40"/>
      <c r="P9" s="40"/>
      <c r="Q9" s="40"/>
      <c r="R9" s="40"/>
      <c r="S9" s="40"/>
    </row>
    <row r="10" spans="6:19" ht="15.75" customHeight="1" x14ac:dyDescent="0.25">
      <c r="I10" s="9" t="s">
        <v>0</v>
      </c>
      <c r="J10" s="7"/>
      <c r="K10" s="7"/>
      <c r="L10" s="7"/>
      <c r="M10" s="7"/>
      <c r="N10" s="7"/>
      <c r="O10" s="40"/>
      <c r="P10" s="40"/>
      <c r="Q10" s="40"/>
      <c r="R10" s="40"/>
      <c r="S10" s="40"/>
    </row>
    <row r="11" spans="6:19" ht="15.75" customHeight="1" x14ac:dyDescent="0.25">
      <c r="I11" s="6" t="s">
        <v>1</v>
      </c>
      <c r="J11" s="10">
        <v>500000</v>
      </c>
      <c r="K11" s="7" t="s">
        <v>2</v>
      </c>
      <c r="L11" s="7"/>
      <c r="M11" s="11">
        <v>3.6499999999999998E-2</v>
      </c>
      <c r="N11" s="10"/>
      <c r="O11" s="40"/>
      <c r="P11" s="40"/>
      <c r="Q11" s="40"/>
      <c r="R11" s="40"/>
      <c r="S11" s="40"/>
    </row>
    <row r="12" spans="6:19" ht="15.75" customHeight="1" x14ac:dyDescent="0.25">
      <c r="I12" s="6" t="s">
        <v>3</v>
      </c>
      <c r="J12" s="7">
        <f>10*12</f>
        <v>120</v>
      </c>
      <c r="K12" s="7" t="s">
        <v>4</v>
      </c>
      <c r="L12" s="7"/>
      <c r="M12" s="7">
        <v>12</v>
      </c>
      <c r="N12" s="7"/>
      <c r="O12" s="40"/>
      <c r="P12" s="40"/>
      <c r="Q12" s="40"/>
      <c r="R12" s="40"/>
      <c r="S12" s="40"/>
    </row>
    <row r="13" spans="6:19" ht="15.75" customHeight="1" x14ac:dyDescent="0.25">
      <c r="I13" s="6" t="s">
        <v>5</v>
      </c>
      <c r="J13" s="11">
        <f>(1+M11)^(1/12)-1</f>
        <v>2.9919380133611728E-3</v>
      </c>
      <c r="K13" s="7" t="s">
        <v>6</v>
      </c>
      <c r="L13" s="7"/>
      <c r="M13" s="7"/>
      <c r="N13" s="11"/>
      <c r="O13" s="40"/>
      <c r="P13" s="40"/>
      <c r="Q13" s="40"/>
      <c r="R13" s="40"/>
      <c r="S13" s="40"/>
    </row>
    <row r="14" spans="6:19" ht="15.75" customHeight="1" thickBot="1" x14ac:dyDescent="0.3">
      <c r="I14" s="6"/>
      <c r="J14" s="81">
        <f>PMT(J13,J12,-J11,,)</f>
        <v>4965.4774746484754</v>
      </c>
      <c r="K14" s="73" t="s">
        <v>30</v>
      </c>
      <c r="L14" s="7"/>
      <c r="M14" s="7"/>
      <c r="N14" s="7"/>
      <c r="O14" s="40"/>
      <c r="P14" s="40"/>
      <c r="Q14" s="40"/>
      <c r="R14" s="40"/>
      <c r="S14" s="40"/>
    </row>
    <row r="15" spans="6:19" ht="15.75" customHeight="1" thickBot="1" x14ac:dyDescent="0.3">
      <c r="I15" s="72" t="s">
        <v>7</v>
      </c>
      <c r="J15" s="72" t="s">
        <v>16</v>
      </c>
      <c r="K15" s="72" t="s">
        <v>8</v>
      </c>
      <c r="L15" s="72" t="s">
        <v>9</v>
      </c>
      <c r="M15" s="72" t="s">
        <v>10</v>
      </c>
      <c r="N15" s="72" t="s">
        <v>11</v>
      </c>
      <c r="O15" s="40"/>
      <c r="P15" s="40"/>
      <c r="Q15" s="40"/>
      <c r="R15" s="40"/>
      <c r="S15" s="40"/>
    </row>
    <row r="16" spans="6:19" ht="15.75" customHeight="1" thickBot="1" x14ac:dyDescent="0.3">
      <c r="I16" s="70">
        <v>1</v>
      </c>
      <c r="J16" s="71">
        <f>J11</f>
        <v>500000</v>
      </c>
      <c r="K16" s="61">
        <f>M16-L16</f>
        <v>3469.5084679678889</v>
      </c>
      <c r="L16" s="61">
        <f>$J$13*J16</f>
        <v>1495.9690066805865</v>
      </c>
      <c r="M16" s="74">
        <f>$J$14</f>
        <v>4965.4774746484754</v>
      </c>
      <c r="N16" s="61">
        <f>J16-K16</f>
        <v>496530.49153203209</v>
      </c>
      <c r="O16" s="40"/>
      <c r="P16" s="40"/>
      <c r="Q16" s="40"/>
      <c r="R16" s="40"/>
      <c r="S16" s="40"/>
    </row>
    <row r="17" spans="9:19" ht="15.75" customHeight="1" thickBot="1" x14ac:dyDescent="0.3">
      <c r="I17" s="70">
        <v>2</v>
      </c>
      <c r="J17" s="61">
        <f>N16</f>
        <v>496530.49153203209</v>
      </c>
      <c r="K17" s="61">
        <f t="shared" ref="K17:K80" si="0">M17-L17</f>
        <v>3479.8890222408809</v>
      </c>
      <c r="L17" s="61">
        <f t="shared" ref="L17:L80" si="1">$J$13*J17</f>
        <v>1485.5884524075948</v>
      </c>
      <c r="M17" s="74">
        <f t="shared" ref="M17:M80" si="2">$J$14</f>
        <v>4965.4774746484754</v>
      </c>
      <c r="N17" s="61">
        <f t="shared" ref="N17:N80" si="3">J17-K17</f>
        <v>493050.60250979121</v>
      </c>
      <c r="O17" s="40"/>
      <c r="P17" s="40"/>
      <c r="Q17" s="40"/>
      <c r="R17" s="40"/>
      <c r="S17" s="40"/>
    </row>
    <row r="18" spans="9:19" ht="15.75" customHeight="1" thickBot="1" x14ac:dyDescent="0.3">
      <c r="I18" s="70">
        <v>3</v>
      </c>
      <c r="J18" s="61">
        <f t="shared" ref="J18:J81" si="4">N17</f>
        <v>493050.60250979121</v>
      </c>
      <c r="K18" s="61">
        <f t="shared" si="0"/>
        <v>3490.3006344888017</v>
      </c>
      <c r="L18" s="61">
        <f t="shared" si="1"/>
        <v>1475.1768401596739</v>
      </c>
      <c r="M18" s="74">
        <f t="shared" si="2"/>
        <v>4965.4774746484754</v>
      </c>
      <c r="N18" s="61">
        <f t="shared" si="3"/>
        <v>489560.30187530239</v>
      </c>
      <c r="O18" s="40"/>
      <c r="P18" s="40"/>
      <c r="Q18" s="40"/>
      <c r="R18" s="40"/>
      <c r="S18" s="40"/>
    </row>
    <row r="19" spans="9:19" ht="15.75" customHeight="1" thickBot="1" x14ac:dyDescent="0.3">
      <c r="I19" s="70">
        <v>4</v>
      </c>
      <c r="J19" s="61">
        <f t="shared" si="4"/>
        <v>489560.30187530239</v>
      </c>
      <c r="K19" s="61">
        <f t="shared" si="0"/>
        <v>3500.7433976351872</v>
      </c>
      <c r="L19" s="61">
        <f t="shared" si="1"/>
        <v>1464.7340770132882</v>
      </c>
      <c r="M19" s="74">
        <f t="shared" si="2"/>
        <v>4965.4774746484754</v>
      </c>
      <c r="N19" s="61">
        <f t="shared" si="3"/>
        <v>486059.55847766722</v>
      </c>
      <c r="O19" s="40"/>
      <c r="P19" s="40"/>
      <c r="Q19" s="40"/>
      <c r="R19" s="40"/>
      <c r="S19" s="40"/>
    </row>
    <row r="20" spans="9:19" ht="15.75" customHeight="1" thickBot="1" x14ac:dyDescent="0.3">
      <c r="I20" s="70">
        <v>5</v>
      </c>
      <c r="J20" s="61">
        <f t="shared" si="4"/>
        <v>486059.55847766722</v>
      </c>
      <c r="K20" s="61">
        <f t="shared" si="0"/>
        <v>3511.217404881595</v>
      </c>
      <c r="L20" s="61">
        <f t="shared" si="1"/>
        <v>1454.2600697668804</v>
      </c>
      <c r="M20" s="74">
        <f t="shared" si="2"/>
        <v>4965.4774746484754</v>
      </c>
      <c r="N20" s="61">
        <f t="shared" si="3"/>
        <v>482548.34107278561</v>
      </c>
      <c r="O20" s="40"/>
      <c r="P20" s="40"/>
      <c r="Q20" s="40"/>
      <c r="R20" s="40"/>
      <c r="S20" s="40"/>
    </row>
    <row r="21" spans="9:19" ht="15.75" customHeight="1" thickBot="1" x14ac:dyDescent="0.3">
      <c r="I21" s="70">
        <v>6</v>
      </c>
      <c r="J21" s="61">
        <f t="shared" si="4"/>
        <v>482548.34107278561</v>
      </c>
      <c r="K21" s="61">
        <f t="shared" si="0"/>
        <v>3521.7227497084359</v>
      </c>
      <c r="L21" s="61">
        <f t="shared" si="1"/>
        <v>1443.7547249400398</v>
      </c>
      <c r="M21" s="74">
        <f t="shared" si="2"/>
        <v>4965.4774746484754</v>
      </c>
      <c r="N21" s="61">
        <f t="shared" si="3"/>
        <v>479026.61832307716</v>
      </c>
      <c r="O21" s="40"/>
      <c r="P21" s="40"/>
      <c r="Q21" s="40"/>
      <c r="R21" s="40"/>
      <c r="S21" s="40"/>
    </row>
    <row r="22" spans="9:19" ht="15.75" customHeight="1" thickBot="1" x14ac:dyDescent="0.3">
      <c r="I22" s="70">
        <v>7</v>
      </c>
      <c r="J22" s="61">
        <f t="shared" si="4"/>
        <v>479026.61832307716</v>
      </c>
      <c r="K22" s="61">
        <f t="shared" si="0"/>
        <v>3532.2595258758074</v>
      </c>
      <c r="L22" s="61">
        <f t="shared" si="1"/>
        <v>1433.2179487726683</v>
      </c>
      <c r="M22" s="74">
        <f t="shared" si="2"/>
        <v>4965.4774746484754</v>
      </c>
      <c r="N22" s="61">
        <f t="shared" si="3"/>
        <v>475494.35879720136</v>
      </c>
      <c r="O22" s="40"/>
      <c r="P22" s="40"/>
      <c r="Q22" s="40"/>
      <c r="R22" s="40"/>
      <c r="S22" s="40"/>
    </row>
    <row r="23" spans="9:19" ht="15.75" customHeight="1" thickBot="1" x14ac:dyDescent="0.3">
      <c r="I23" s="70">
        <v>8</v>
      </c>
      <c r="J23" s="61">
        <f t="shared" si="4"/>
        <v>475494.35879720136</v>
      </c>
      <c r="K23" s="61">
        <f t="shared" si="0"/>
        <v>3542.8278274243321</v>
      </c>
      <c r="L23" s="61">
        <f t="shared" si="1"/>
        <v>1422.6496472241433</v>
      </c>
      <c r="M23" s="74">
        <f t="shared" si="2"/>
        <v>4965.4774746484754</v>
      </c>
      <c r="N23" s="61">
        <f t="shared" si="3"/>
        <v>471951.53096977703</v>
      </c>
      <c r="O23" s="40"/>
      <c r="P23" s="40"/>
      <c r="Q23" s="40"/>
      <c r="R23" s="40"/>
      <c r="S23" s="40"/>
    </row>
    <row r="24" spans="9:19" ht="15.75" customHeight="1" thickBot="1" x14ac:dyDescent="0.3">
      <c r="I24" s="70">
        <v>9</v>
      </c>
      <c r="J24" s="61">
        <f t="shared" si="4"/>
        <v>471951.53096977703</v>
      </c>
      <c r="K24" s="61">
        <f t="shared" si="0"/>
        <v>3553.4277486759966</v>
      </c>
      <c r="L24" s="61">
        <f t="shared" si="1"/>
        <v>1412.0497259724787</v>
      </c>
      <c r="M24" s="74">
        <f t="shared" si="2"/>
        <v>4965.4774746484754</v>
      </c>
      <c r="N24" s="61">
        <f t="shared" si="3"/>
        <v>468398.10322110105</v>
      </c>
      <c r="O24" s="40"/>
      <c r="P24" s="40"/>
      <c r="Q24" s="40"/>
      <c r="R24" s="40"/>
      <c r="S24" s="40"/>
    </row>
    <row r="25" spans="9:19" ht="15.75" customHeight="1" thickBot="1" x14ac:dyDescent="0.3">
      <c r="I25" s="70">
        <v>10</v>
      </c>
      <c r="J25" s="61">
        <f t="shared" si="4"/>
        <v>468398.10322110105</v>
      </c>
      <c r="K25" s="61">
        <f t="shared" si="0"/>
        <v>3564.0593842349926</v>
      </c>
      <c r="L25" s="61">
        <f t="shared" si="1"/>
        <v>1401.4180904134826</v>
      </c>
      <c r="M25" s="74">
        <f t="shared" si="2"/>
        <v>4965.4774746484754</v>
      </c>
      <c r="N25" s="61">
        <f t="shared" si="3"/>
        <v>464834.04383686604</v>
      </c>
      <c r="O25" s="40"/>
      <c r="P25" s="40"/>
      <c r="Q25" s="40"/>
      <c r="R25" s="40"/>
      <c r="S25" s="40"/>
    </row>
    <row r="26" spans="9:19" ht="15.75" customHeight="1" thickBot="1" x14ac:dyDescent="0.3">
      <c r="I26" s="70">
        <v>11</v>
      </c>
      <c r="J26" s="61">
        <f t="shared" si="4"/>
        <v>464834.04383686604</v>
      </c>
      <c r="K26" s="61">
        <f t="shared" si="0"/>
        <v>3574.7228289885625</v>
      </c>
      <c r="L26" s="61">
        <f t="shared" si="1"/>
        <v>1390.7546456599132</v>
      </c>
      <c r="M26" s="74">
        <f t="shared" si="2"/>
        <v>4965.4774746484754</v>
      </c>
      <c r="N26" s="61">
        <f t="shared" si="3"/>
        <v>461259.32100787747</v>
      </c>
      <c r="O26" s="40"/>
      <c r="P26" s="40"/>
      <c r="Q26" s="40"/>
      <c r="R26" s="40"/>
      <c r="S26" s="40"/>
    </row>
    <row r="27" spans="9:19" ht="15.75" customHeight="1" thickBot="1" x14ac:dyDescent="0.3">
      <c r="I27" s="70">
        <v>12</v>
      </c>
      <c r="J27" s="61">
        <f t="shared" si="4"/>
        <v>461259.32100787747</v>
      </c>
      <c r="K27" s="61">
        <f t="shared" si="0"/>
        <v>3585.4181781078432</v>
      </c>
      <c r="L27" s="61">
        <f t="shared" si="1"/>
        <v>1380.0592965406324</v>
      </c>
      <c r="M27" s="74">
        <f t="shared" si="2"/>
        <v>4965.4774746484754</v>
      </c>
      <c r="N27" s="61">
        <f t="shared" si="3"/>
        <v>457673.90282976965</v>
      </c>
      <c r="O27" s="40"/>
      <c r="P27" s="40"/>
      <c r="Q27" s="40"/>
      <c r="R27" s="40"/>
      <c r="S27" s="40"/>
    </row>
    <row r="28" spans="9:19" ht="15.75" customHeight="1" thickBot="1" x14ac:dyDescent="0.3">
      <c r="I28" s="70">
        <v>13</v>
      </c>
      <c r="J28" s="61">
        <f t="shared" si="4"/>
        <v>457673.90282976965</v>
      </c>
      <c r="K28" s="61">
        <f t="shared" si="0"/>
        <v>3596.1455270487199</v>
      </c>
      <c r="L28" s="61">
        <f t="shared" si="1"/>
        <v>1369.3319475997555</v>
      </c>
      <c r="M28" s="74">
        <f t="shared" si="2"/>
        <v>4965.4774746484754</v>
      </c>
      <c r="N28" s="61">
        <f t="shared" si="3"/>
        <v>454077.75730272091</v>
      </c>
      <c r="O28" s="40"/>
      <c r="P28" s="40"/>
      <c r="Q28" s="40"/>
      <c r="R28" s="40"/>
      <c r="S28" s="40"/>
    </row>
    <row r="29" spans="9:19" ht="15.75" customHeight="1" thickBot="1" x14ac:dyDescent="0.3">
      <c r="I29" s="70">
        <v>14</v>
      </c>
      <c r="J29" s="61">
        <f t="shared" si="4"/>
        <v>454077.75730272091</v>
      </c>
      <c r="K29" s="61">
        <f t="shared" si="0"/>
        <v>3606.9049715526758</v>
      </c>
      <c r="L29" s="61">
        <f t="shared" si="1"/>
        <v>1358.5725030957997</v>
      </c>
      <c r="M29" s="74">
        <f t="shared" si="2"/>
        <v>4965.4774746484754</v>
      </c>
      <c r="N29" s="61">
        <f t="shared" si="3"/>
        <v>450470.85233116825</v>
      </c>
      <c r="O29" s="40"/>
      <c r="P29" s="40"/>
      <c r="Q29" s="40"/>
      <c r="R29" s="40"/>
      <c r="S29" s="40"/>
    </row>
    <row r="30" spans="9:19" ht="15.75" customHeight="1" thickBot="1" x14ac:dyDescent="0.3">
      <c r="I30" s="70">
        <v>15</v>
      </c>
      <c r="J30" s="61">
        <f t="shared" si="4"/>
        <v>450470.85233116825</v>
      </c>
      <c r="K30" s="61">
        <f t="shared" si="0"/>
        <v>3617.6966076476456</v>
      </c>
      <c r="L30" s="61">
        <f t="shared" si="1"/>
        <v>1347.7808670008299</v>
      </c>
      <c r="M30" s="74">
        <f t="shared" si="2"/>
        <v>4965.4774746484754</v>
      </c>
      <c r="N30" s="61">
        <f t="shared" si="3"/>
        <v>446853.15572352061</v>
      </c>
      <c r="O30" s="40"/>
      <c r="P30" s="40"/>
      <c r="Q30" s="40"/>
      <c r="R30" s="40"/>
      <c r="S30" s="40"/>
    </row>
    <row r="31" spans="9:19" ht="15.75" customHeight="1" thickBot="1" x14ac:dyDescent="0.3">
      <c r="I31" s="70">
        <v>16</v>
      </c>
      <c r="J31" s="61">
        <f t="shared" si="4"/>
        <v>446853.15572352061</v>
      </c>
      <c r="K31" s="61">
        <f t="shared" si="0"/>
        <v>3628.5205316488746</v>
      </c>
      <c r="L31" s="61">
        <f t="shared" si="1"/>
        <v>1336.9569429996011</v>
      </c>
      <c r="M31" s="74">
        <f t="shared" si="2"/>
        <v>4965.4774746484754</v>
      </c>
      <c r="N31" s="61">
        <f t="shared" si="3"/>
        <v>443224.63519187173</v>
      </c>
      <c r="O31" s="40"/>
      <c r="P31" s="40"/>
      <c r="Q31" s="40"/>
      <c r="R31" s="40"/>
      <c r="S31" s="40"/>
    </row>
    <row r="32" spans="9:19" ht="15.75" customHeight="1" thickBot="1" x14ac:dyDescent="0.3">
      <c r="I32" s="70">
        <v>17</v>
      </c>
      <c r="J32" s="61">
        <f t="shared" si="4"/>
        <v>443224.63519187173</v>
      </c>
      <c r="K32" s="61">
        <f t="shared" si="0"/>
        <v>3639.3768401597763</v>
      </c>
      <c r="L32" s="61">
        <f t="shared" si="1"/>
        <v>1326.1006344886994</v>
      </c>
      <c r="M32" s="74">
        <f t="shared" si="2"/>
        <v>4965.4774746484754</v>
      </c>
      <c r="N32" s="61">
        <f t="shared" si="3"/>
        <v>439585.25835171196</v>
      </c>
      <c r="O32" s="40"/>
      <c r="P32" s="40"/>
      <c r="Q32" s="40"/>
      <c r="R32" s="40"/>
      <c r="S32" s="40"/>
    </row>
    <row r="33" spans="9:19" ht="15.75" customHeight="1" thickBot="1" x14ac:dyDescent="0.3">
      <c r="I33" s="70">
        <v>18</v>
      </c>
      <c r="J33" s="61">
        <f t="shared" si="4"/>
        <v>439585.25835171196</v>
      </c>
      <c r="K33" s="61">
        <f t="shared" si="0"/>
        <v>3650.2656300727967</v>
      </c>
      <c r="L33" s="61">
        <f t="shared" si="1"/>
        <v>1315.2118445756789</v>
      </c>
      <c r="M33" s="74">
        <f t="shared" si="2"/>
        <v>4965.4774746484754</v>
      </c>
      <c r="N33" s="61">
        <f t="shared" si="3"/>
        <v>435934.99272163917</v>
      </c>
      <c r="O33" s="40"/>
      <c r="P33" s="40"/>
      <c r="Q33" s="40"/>
      <c r="R33" s="40"/>
      <c r="S33" s="40"/>
    </row>
    <row r="34" spans="9:19" ht="15.75" customHeight="1" thickBot="1" x14ac:dyDescent="0.3">
      <c r="I34" s="70">
        <v>19</v>
      </c>
      <c r="J34" s="61">
        <f t="shared" si="4"/>
        <v>435934.99272163917</v>
      </c>
      <c r="K34" s="61">
        <f t="shared" si="0"/>
        <v>3661.186998570277</v>
      </c>
      <c r="L34" s="61">
        <f t="shared" si="1"/>
        <v>1304.2904760781985</v>
      </c>
      <c r="M34" s="74">
        <f t="shared" si="2"/>
        <v>4965.4774746484754</v>
      </c>
      <c r="N34" s="61">
        <f t="shared" si="3"/>
        <v>432273.80572306889</v>
      </c>
      <c r="O34" s="40"/>
      <c r="P34" s="40"/>
      <c r="Q34" s="40"/>
      <c r="R34" s="40"/>
      <c r="S34" s="40"/>
    </row>
    <row r="35" spans="9:19" ht="15.75" customHeight="1" thickBot="1" x14ac:dyDescent="0.3">
      <c r="I35" s="70">
        <v>20</v>
      </c>
      <c r="J35" s="61">
        <f t="shared" si="4"/>
        <v>432273.80572306889</v>
      </c>
      <c r="K35" s="61">
        <f t="shared" si="0"/>
        <v>3672.1410431253234</v>
      </c>
      <c r="L35" s="61">
        <f t="shared" si="1"/>
        <v>1293.3364315231522</v>
      </c>
      <c r="M35" s="74">
        <f t="shared" si="2"/>
        <v>4965.4774746484754</v>
      </c>
      <c r="N35" s="61">
        <f t="shared" si="3"/>
        <v>428601.66467994358</v>
      </c>
      <c r="O35" s="40"/>
      <c r="P35" s="40"/>
      <c r="Q35" s="40"/>
      <c r="R35" s="40"/>
      <c r="S35" s="40"/>
    </row>
    <row r="36" spans="9:19" ht="15.75" customHeight="1" thickBot="1" x14ac:dyDescent="0.3">
      <c r="I36" s="70">
        <v>21</v>
      </c>
      <c r="J36" s="61">
        <f t="shared" si="4"/>
        <v>428601.66467994358</v>
      </c>
      <c r="K36" s="61">
        <f t="shared" si="0"/>
        <v>3683.1278615026736</v>
      </c>
      <c r="L36" s="61">
        <f t="shared" si="1"/>
        <v>1282.3496131458019</v>
      </c>
      <c r="M36" s="74">
        <f t="shared" si="2"/>
        <v>4965.4774746484754</v>
      </c>
      <c r="N36" s="61">
        <f t="shared" si="3"/>
        <v>424918.53681844089</v>
      </c>
      <c r="O36" s="40"/>
      <c r="P36" s="40"/>
      <c r="Q36" s="40"/>
      <c r="R36" s="40"/>
      <c r="S36" s="40"/>
    </row>
    <row r="37" spans="9:19" ht="15.75" customHeight="1" thickBot="1" x14ac:dyDescent="0.3">
      <c r="I37" s="70">
        <v>22</v>
      </c>
      <c r="J37" s="61">
        <f t="shared" si="4"/>
        <v>424918.53681844089</v>
      </c>
      <c r="K37" s="61">
        <f t="shared" si="0"/>
        <v>3694.1475517595727</v>
      </c>
      <c r="L37" s="61">
        <f t="shared" si="1"/>
        <v>1271.3299228889025</v>
      </c>
      <c r="M37" s="74">
        <f t="shared" si="2"/>
        <v>4965.4774746484754</v>
      </c>
      <c r="N37" s="61">
        <f t="shared" si="3"/>
        <v>421224.38926668133</v>
      </c>
      <c r="O37" s="40"/>
      <c r="P37" s="40"/>
      <c r="Q37" s="40"/>
      <c r="R37" s="40"/>
      <c r="S37" s="40"/>
    </row>
    <row r="38" spans="9:19" ht="15.75" customHeight="1" thickBot="1" x14ac:dyDescent="0.3">
      <c r="I38" s="70">
        <v>23</v>
      </c>
      <c r="J38" s="61">
        <f t="shared" si="4"/>
        <v>421224.38926668133</v>
      </c>
      <c r="K38" s="61">
        <f t="shared" si="0"/>
        <v>3705.2002122466474</v>
      </c>
      <c r="L38" s="61">
        <f t="shared" si="1"/>
        <v>1260.2772624018278</v>
      </c>
      <c r="M38" s="74">
        <f t="shared" si="2"/>
        <v>4965.4774746484754</v>
      </c>
      <c r="N38" s="61">
        <f t="shared" si="3"/>
        <v>417519.18905443471</v>
      </c>
      <c r="O38" s="40"/>
      <c r="P38" s="40"/>
      <c r="Q38" s="40"/>
      <c r="R38" s="40"/>
      <c r="S38" s="40"/>
    </row>
    <row r="39" spans="9:19" ht="15.75" customHeight="1" thickBot="1" x14ac:dyDescent="0.3">
      <c r="I39" s="70">
        <v>24</v>
      </c>
      <c r="J39" s="61">
        <f t="shared" si="4"/>
        <v>417519.18905443471</v>
      </c>
      <c r="K39" s="61">
        <f t="shared" si="0"/>
        <v>3716.2859416087822</v>
      </c>
      <c r="L39" s="61">
        <f t="shared" si="1"/>
        <v>1249.1915330396932</v>
      </c>
      <c r="M39" s="74">
        <f t="shared" si="2"/>
        <v>4965.4774746484754</v>
      </c>
      <c r="N39" s="61">
        <f t="shared" si="3"/>
        <v>413802.90311282594</v>
      </c>
      <c r="O39" s="40"/>
      <c r="P39" s="40"/>
      <c r="Q39" s="40"/>
      <c r="R39" s="40"/>
      <c r="S39" s="40"/>
    </row>
    <row r="40" spans="9:19" ht="15.75" customHeight="1" thickBot="1" x14ac:dyDescent="0.3">
      <c r="I40" s="70">
        <v>25</v>
      </c>
      <c r="J40" s="61">
        <f t="shared" si="4"/>
        <v>413802.90311282594</v>
      </c>
      <c r="K40" s="61">
        <f t="shared" si="0"/>
        <v>3727.4048387860012</v>
      </c>
      <c r="L40" s="61">
        <f t="shared" si="1"/>
        <v>1238.0726358624743</v>
      </c>
      <c r="M40" s="74">
        <f t="shared" si="2"/>
        <v>4965.4774746484754</v>
      </c>
      <c r="N40" s="61">
        <f t="shared" si="3"/>
        <v>410075.49827403994</v>
      </c>
      <c r="O40" s="40"/>
      <c r="P40" s="40"/>
      <c r="Q40" s="40"/>
      <c r="R40" s="40"/>
      <c r="S40" s="40"/>
    </row>
    <row r="41" spans="9:19" ht="15.75" customHeight="1" thickBot="1" x14ac:dyDescent="0.3">
      <c r="I41" s="70">
        <v>26</v>
      </c>
      <c r="J41" s="61">
        <f t="shared" si="4"/>
        <v>410075.49827403994</v>
      </c>
      <c r="K41" s="61">
        <f t="shared" si="0"/>
        <v>3738.5570030143513</v>
      </c>
      <c r="L41" s="61">
        <f t="shared" si="1"/>
        <v>1226.9204716341242</v>
      </c>
      <c r="M41" s="74">
        <f t="shared" si="2"/>
        <v>4965.4774746484754</v>
      </c>
      <c r="N41" s="61">
        <f t="shared" si="3"/>
        <v>406336.94127102557</v>
      </c>
      <c r="O41" s="40"/>
      <c r="P41" s="40"/>
      <c r="Q41" s="40"/>
      <c r="R41" s="40"/>
      <c r="S41" s="40"/>
    </row>
    <row r="42" spans="9:19" ht="15.75" customHeight="1" thickBot="1" x14ac:dyDescent="0.3">
      <c r="I42" s="70">
        <v>27</v>
      </c>
      <c r="J42" s="61">
        <f t="shared" si="4"/>
        <v>406336.94127102557</v>
      </c>
      <c r="K42" s="61">
        <f t="shared" si="0"/>
        <v>3749.7425338267876</v>
      </c>
      <c r="L42" s="61">
        <f t="shared" si="1"/>
        <v>1215.7349408216878</v>
      </c>
      <c r="M42" s="74">
        <f t="shared" si="2"/>
        <v>4965.4774746484754</v>
      </c>
      <c r="N42" s="61">
        <f t="shared" si="3"/>
        <v>402587.19873719878</v>
      </c>
      <c r="O42" s="40"/>
      <c r="P42" s="40"/>
      <c r="Q42" s="40"/>
      <c r="R42" s="40"/>
      <c r="S42" s="40"/>
    </row>
    <row r="43" spans="9:19" ht="15.75" customHeight="1" thickBot="1" x14ac:dyDescent="0.3">
      <c r="I43" s="70">
        <v>28</v>
      </c>
      <c r="J43" s="61">
        <f t="shared" si="4"/>
        <v>402587.19873719878</v>
      </c>
      <c r="K43" s="61">
        <f t="shared" si="0"/>
        <v>3760.9615310540612</v>
      </c>
      <c r="L43" s="61">
        <f t="shared" si="1"/>
        <v>1204.5159435944142</v>
      </c>
      <c r="M43" s="74">
        <f t="shared" si="2"/>
        <v>4965.4774746484754</v>
      </c>
      <c r="N43" s="61">
        <f t="shared" si="3"/>
        <v>398826.23720614472</v>
      </c>
      <c r="O43" s="40"/>
      <c r="P43" s="40"/>
      <c r="Q43" s="40"/>
      <c r="R43" s="40"/>
      <c r="S43" s="40"/>
    </row>
    <row r="44" spans="9:19" ht="15.75" customHeight="1" thickBot="1" x14ac:dyDescent="0.3">
      <c r="I44" s="70">
        <v>29</v>
      </c>
      <c r="J44" s="61">
        <f t="shared" si="4"/>
        <v>398826.23720614472</v>
      </c>
      <c r="K44" s="61">
        <f t="shared" si="0"/>
        <v>3772.214094825611</v>
      </c>
      <c r="L44" s="61">
        <f t="shared" si="1"/>
        <v>1193.2633798228644</v>
      </c>
      <c r="M44" s="74">
        <f t="shared" si="2"/>
        <v>4965.4774746484754</v>
      </c>
      <c r="N44" s="61">
        <f t="shared" si="3"/>
        <v>395054.02311131911</v>
      </c>
      <c r="O44" s="40"/>
      <c r="P44" s="40"/>
      <c r="Q44" s="40"/>
      <c r="R44" s="40"/>
      <c r="S44" s="40"/>
    </row>
    <row r="45" spans="9:19" ht="15.75" customHeight="1" thickBot="1" x14ac:dyDescent="0.3">
      <c r="I45" s="70">
        <v>30</v>
      </c>
      <c r="J45" s="61">
        <f t="shared" si="4"/>
        <v>395054.02311131911</v>
      </c>
      <c r="K45" s="61">
        <f t="shared" si="0"/>
        <v>3783.5003255704564</v>
      </c>
      <c r="L45" s="61">
        <f t="shared" si="1"/>
        <v>1181.977149078019</v>
      </c>
      <c r="M45" s="74">
        <f t="shared" si="2"/>
        <v>4965.4774746484754</v>
      </c>
      <c r="N45" s="61">
        <f t="shared" si="3"/>
        <v>391270.52278574865</v>
      </c>
      <c r="O45" s="40"/>
      <c r="P45" s="40"/>
      <c r="Q45" s="40"/>
      <c r="R45" s="40"/>
      <c r="S45" s="40"/>
    </row>
    <row r="46" spans="9:19" ht="15.75" customHeight="1" thickBot="1" x14ac:dyDescent="0.3">
      <c r="I46" s="70">
        <v>31</v>
      </c>
      <c r="J46" s="61">
        <f t="shared" si="4"/>
        <v>391270.52278574865</v>
      </c>
      <c r="K46" s="61">
        <f t="shared" si="0"/>
        <v>3794.8203240180951</v>
      </c>
      <c r="L46" s="61">
        <f t="shared" si="1"/>
        <v>1170.6571506303803</v>
      </c>
      <c r="M46" s="74">
        <f t="shared" si="2"/>
        <v>4965.4774746484754</v>
      </c>
      <c r="N46" s="61">
        <f t="shared" si="3"/>
        <v>387475.70246173057</v>
      </c>
      <c r="O46" s="40"/>
      <c r="P46" s="40"/>
      <c r="Q46" s="40"/>
      <c r="R46" s="40"/>
      <c r="S46" s="40"/>
    </row>
    <row r="47" spans="9:19" ht="15.75" customHeight="1" thickBot="1" x14ac:dyDescent="0.3">
      <c r="I47" s="70">
        <v>32</v>
      </c>
      <c r="J47" s="61">
        <f t="shared" si="4"/>
        <v>387475.70246173057</v>
      </c>
      <c r="K47" s="61">
        <f t="shared" si="0"/>
        <v>3806.1741911994004</v>
      </c>
      <c r="L47" s="61">
        <f t="shared" si="1"/>
        <v>1159.303283449075</v>
      </c>
      <c r="M47" s="74">
        <f t="shared" si="2"/>
        <v>4965.4774746484754</v>
      </c>
      <c r="N47" s="61">
        <f t="shared" si="3"/>
        <v>383669.52827053115</v>
      </c>
      <c r="O47" s="40"/>
      <c r="P47" s="40"/>
      <c r="Q47" s="40"/>
      <c r="R47" s="40"/>
      <c r="S47" s="40"/>
    </row>
    <row r="48" spans="9:19" ht="15.75" customHeight="1" thickBot="1" x14ac:dyDescent="0.3">
      <c r="I48" s="70">
        <v>33</v>
      </c>
      <c r="J48" s="61">
        <f t="shared" si="4"/>
        <v>383669.52827053115</v>
      </c>
      <c r="K48" s="61">
        <f t="shared" si="0"/>
        <v>3817.5620284475244</v>
      </c>
      <c r="L48" s="61">
        <f t="shared" si="1"/>
        <v>1147.9154462009512</v>
      </c>
      <c r="M48" s="74">
        <f t="shared" si="2"/>
        <v>4965.4774746484754</v>
      </c>
      <c r="N48" s="61">
        <f t="shared" si="3"/>
        <v>379851.96624208364</v>
      </c>
      <c r="O48" s="40"/>
      <c r="P48" s="40"/>
      <c r="Q48" s="40"/>
      <c r="R48" s="40"/>
      <c r="S48" s="40"/>
    </row>
    <row r="49" spans="9:19" ht="15.75" customHeight="1" thickBot="1" x14ac:dyDescent="0.3">
      <c r="I49" s="70">
        <v>34</v>
      </c>
      <c r="J49" s="61">
        <f t="shared" si="4"/>
        <v>379851.96624208364</v>
      </c>
      <c r="K49" s="61">
        <f t="shared" si="0"/>
        <v>3828.9839373988007</v>
      </c>
      <c r="L49" s="61">
        <f t="shared" si="1"/>
        <v>1136.493537249675</v>
      </c>
      <c r="M49" s="74">
        <f t="shared" si="2"/>
        <v>4965.4774746484754</v>
      </c>
      <c r="N49" s="61">
        <f t="shared" si="3"/>
        <v>376022.98230468482</v>
      </c>
      <c r="O49" s="40"/>
      <c r="P49" s="40"/>
      <c r="Q49" s="40"/>
      <c r="R49" s="40"/>
      <c r="S49" s="40"/>
    </row>
    <row r="50" spans="9:19" ht="15.75" customHeight="1" thickBot="1" x14ac:dyDescent="0.3">
      <c r="I50" s="70">
        <v>35</v>
      </c>
      <c r="J50" s="61">
        <f t="shared" si="4"/>
        <v>376022.98230468482</v>
      </c>
      <c r="K50" s="61">
        <f t="shared" si="0"/>
        <v>3840.4400199936536</v>
      </c>
      <c r="L50" s="61">
        <f t="shared" si="1"/>
        <v>1125.0374546548221</v>
      </c>
      <c r="M50" s="74">
        <f t="shared" si="2"/>
        <v>4965.4774746484754</v>
      </c>
      <c r="N50" s="61">
        <f t="shared" si="3"/>
        <v>372182.54228469118</v>
      </c>
      <c r="O50" s="40"/>
      <c r="P50" s="40"/>
      <c r="Q50" s="40"/>
      <c r="R50" s="40"/>
      <c r="S50" s="40"/>
    </row>
    <row r="51" spans="9:19" ht="15.75" customHeight="1" thickBot="1" x14ac:dyDescent="0.3">
      <c r="I51" s="70">
        <v>36</v>
      </c>
      <c r="J51" s="61">
        <f t="shared" si="4"/>
        <v>372182.54228469118</v>
      </c>
      <c r="K51" s="61">
        <f t="shared" si="0"/>
        <v>3851.9303784775057</v>
      </c>
      <c r="L51" s="61">
        <f t="shared" si="1"/>
        <v>1113.5470961709696</v>
      </c>
      <c r="M51" s="74">
        <f t="shared" si="2"/>
        <v>4965.4774746484754</v>
      </c>
      <c r="N51" s="61">
        <f t="shared" si="3"/>
        <v>368330.61190621369</v>
      </c>
      <c r="O51" s="40"/>
      <c r="P51" s="40"/>
      <c r="Q51" s="40"/>
      <c r="R51" s="40"/>
      <c r="S51" s="40"/>
    </row>
    <row r="52" spans="9:19" ht="15.75" customHeight="1" thickBot="1" x14ac:dyDescent="0.3">
      <c r="I52" s="70">
        <v>37</v>
      </c>
      <c r="J52" s="61">
        <f t="shared" si="4"/>
        <v>368330.61190621369</v>
      </c>
      <c r="K52" s="61">
        <f t="shared" si="0"/>
        <v>3863.4551154016935</v>
      </c>
      <c r="L52" s="61">
        <f t="shared" si="1"/>
        <v>1102.0223592467821</v>
      </c>
      <c r="M52" s="74">
        <f t="shared" si="2"/>
        <v>4965.4774746484754</v>
      </c>
      <c r="N52" s="61">
        <f t="shared" si="3"/>
        <v>364467.15679081198</v>
      </c>
      <c r="O52" s="40"/>
      <c r="P52" s="40"/>
      <c r="Q52" s="40"/>
      <c r="R52" s="40"/>
      <c r="S52" s="40"/>
    </row>
    <row r="53" spans="9:19" ht="15.75" customHeight="1" thickBot="1" x14ac:dyDescent="0.3">
      <c r="I53" s="70">
        <v>38</v>
      </c>
      <c r="J53" s="61">
        <f t="shared" si="4"/>
        <v>364467.15679081198</v>
      </c>
      <c r="K53" s="61">
        <f t="shared" si="0"/>
        <v>3875.0143336243782</v>
      </c>
      <c r="L53" s="61">
        <f t="shared" si="1"/>
        <v>1090.463141024097</v>
      </c>
      <c r="M53" s="74">
        <f t="shared" si="2"/>
        <v>4965.4774746484754</v>
      </c>
      <c r="N53" s="61">
        <f t="shared" si="3"/>
        <v>360592.14245718758</v>
      </c>
      <c r="O53" s="40"/>
      <c r="P53" s="40"/>
      <c r="Q53" s="40"/>
      <c r="R53" s="40"/>
      <c r="S53" s="40"/>
    </row>
    <row r="54" spans="9:19" ht="15.75" customHeight="1" thickBot="1" x14ac:dyDescent="0.3">
      <c r="I54" s="70">
        <v>39</v>
      </c>
      <c r="J54" s="61">
        <f t="shared" si="4"/>
        <v>360592.14245718758</v>
      </c>
      <c r="K54" s="61">
        <f t="shared" si="0"/>
        <v>3886.6081363114686</v>
      </c>
      <c r="L54" s="61">
        <f t="shared" si="1"/>
        <v>1078.8693383370069</v>
      </c>
      <c r="M54" s="74">
        <f t="shared" si="2"/>
        <v>4965.4774746484754</v>
      </c>
      <c r="N54" s="61">
        <f t="shared" si="3"/>
        <v>356705.53432087612</v>
      </c>
      <c r="O54" s="40"/>
      <c r="P54" s="40"/>
      <c r="Q54" s="40"/>
      <c r="R54" s="40"/>
      <c r="S54" s="40"/>
    </row>
    <row r="55" spans="9:19" ht="15.75" customHeight="1" thickBot="1" x14ac:dyDescent="0.3">
      <c r="I55" s="70">
        <v>40</v>
      </c>
      <c r="J55" s="61">
        <f t="shared" si="4"/>
        <v>356705.53432087612</v>
      </c>
      <c r="K55" s="61">
        <f t="shared" si="0"/>
        <v>3898.2366269375379</v>
      </c>
      <c r="L55" s="61">
        <f t="shared" si="1"/>
        <v>1067.2408477109377</v>
      </c>
      <c r="M55" s="74">
        <f t="shared" si="2"/>
        <v>4965.4774746484754</v>
      </c>
      <c r="N55" s="61">
        <f t="shared" si="3"/>
        <v>352807.2976939386</v>
      </c>
      <c r="O55" s="40"/>
      <c r="P55" s="40"/>
      <c r="Q55" s="40"/>
      <c r="R55" s="40"/>
      <c r="S55" s="40"/>
    </row>
    <row r="56" spans="9:19" ht="15.75" customHeight="1" thickBot="1" x14ac:dyDescent="0.3">
      <c r="I56" s="70">
        <v>41</v>
      </c>
      <c r="J56" s="61">
        <f t="shared" si="4"/>
        <v>352807.2976939386</v>
      </c>
      <c r="K56" s="61">
        <f t="shared" si="0"/>
        <v>3909.8999092867489</v>
      </c>
      <c r="L56" s="61">
        <f t="shared" si="1"/>
        <v>1055.5775653617266</v>
      </c>
      <c r="M56" s="74">
        <f t="shared" si="2"/>
        <v>4965.4774746484754</v>
      </c>
      <c r="N56" s="61">
        <f t="shared" si="3"/>
        <v>348897.39778465184</v>
      </c>
      <c r="O56" s="40"/>
      <c r="P56" s="40"/>
      <c r="Q56" s="40"/>
      <c r="R56" s="40"/>
      <c r="S56" s="40"/>
    </row>
    <row r="57" spans="9:19" ht="15.75" customHeight="1" thickBot="1" x14ac:dyDescent="0.3">
      <c r="I57" s="70">
        <v>42</v>
      </c>
      <c r="J57" s="61">
        <f t="shared" si="4"/>
        <v>348897.39778465184</v>
      </c>
      <c r="K57" s="61">
        <f t="shared" si="0"/>
        <v>3921.5980874537813</v>
      </c>
      <c r="L57" s="61">
        <f t="shared" si="1"/>
        <v>1043.8793871946941</v>
      </c>
      <c r="M57" s="74">
        <f t="shared" si="2"/>
        <v>4965.4774746484754</v>
      </c>
      <c r="N57" s="61">
        <f t="shared" si="3"/>
        <v>344975.79969719803</v>
      </c>
      <c r="O57" s="40"/>
      <c r="P57" s="40"/>
      <c r="Q57" s="40"/>
      <c r="R57" s="40"/>
      <c r="S57" s="40"/>
    </row>
    <row r="58" spans="9:19" ht="15.75" customHeight="1" thickBot="1" x14ac:dyDescent="0.3">
      <c r="I58" s="70">
        <v>43</v>
      </c>
      <c r="J58" s="61">
        <f t="shared" si="4"/>
        <v>344975.79969719803</v>
      </c>
      <c r="K58" s="61">
        <f t="shared" si="0"/>
        <v>3933.3312658447589</v>
      </c>
      <c r="L58" s="61">
        <f t="shared" si="1"/>
        <v>1032.1462088037165</v>
      </c>
      <c r="M58" s="74">
        <f t="shared" si="2"/>
        <v>4965.4774746484754</v>
      </c>
      <c r="N58" s="61">
        <f t="shared" si="3"/>
        <v>341042.46843135328</v>
      </c>
      <c r="O58" s="40"/>
      <c r="P58" s="40"/>
      <c r="Q58" s="40"/>
      <c r="R58" s="40"/>
      <c r="S58" s="40"/>
    </row>
    <row r="59" spans="9:19" ht="15.75" customHeight="1" thickBot="1" x14ac:dyDescent="0.3">
      <c r="I59" s="70">
        <v>44</v>
      </c>
      <c r="J59" s="61">
        <f t="shared" si="4"/>
        <v>341042.46843135328</v>
      </c>
      <c r="K59" s="61">
        <f t="shared" si="0"/>
        <v>3945.0995491781819</v>
      </c>
      <c r="L59" s="61">
        <f t="shared" si="1"/>
        <v>1020.3779254702936</v>
      </c>
      <c r="M59" s="74">
        <f t="shared" si="2"/>
        <v>4965.4774746484754</v>
      </c>
      <c r="N59" s="61">
        <f t="shared" si="3"/>
        <v>337097.36888217507</v>
      </c>
      <c r="O59" s="40"/>
      <c r="P59" s="40"/>
      <c r="Q59" s="40"/>
      <c r="R59" s="40"/>
      <c r="S59" s="40"/>
    </row>
    <row r="60" spans="9:19" ht="15.75" customHeight="1" thickBot="1" x14ac:dyDescent="0.3">
      <c r="I60" s="70">
        <v>45</v>
      </c>
      <c r="J60" s="61">
        <f t="shared" si="4"/>
        <v>337097.36888217507</v>
      </c>
      <c r="K60" s="61">
        <f t="shared" si="0"/>
        <v>3956.903042485862</v>
      </c>
      <c r="L60" s="61">
        <f t="shared" si="1"/>
        <v>1008.5744321626133</v>
      </c>
      <c r="M60" s="74">
        <f t="shared" si="2"/>
        <v>4965.4774746484754</v>
      </c>
      <c r="N60" s="61">
        <f t="shared" si="3"/>
        <v>333140.46583968919</v>
      </c>
      <c r="O60" s="40"/>
      <c r="P60" s="40"/>
      <c r="Q60" s="40"/>
      <c r="R60" s="40"/>
      <c r="S60" s="40"/>
    </row>
    <row r="61" spans="9:19" ht="15.75" customHeight="1" thickBot="1" x14ac:dyDescent="0.3">
      <c r="I61" s="70">
        <v>46</v>
      </c>
      <c r="J61" s="61">
        <f t="shared" si="4"/>
        <v>333140.46583968919</v>
      </c>
      <c r="K61" s="61">
        <f t="shared" si="0"/>
        <v>3968.7418511138603</v>
      </c>
      <c r="L61" s="61">
        <f t="shared" si="1"/>
        <v>996.73562353461534</v>
      </c>
      <c r="M61" s="74">
        <f t="shared" si="2"/>
        <v>4965.4774746484754</v>
      </c>
      <c r="N61" s="61">
        <f t="shared" si="3"/>
        <v>329171.72398857534</v>
      </c>
      <c r="O61" s="40"/>
      <c r="P61" s="40"/>
      <c r="Q61" s="40"/>
      <c r="R61" s="40"/>
      <c r="S61" s="40"/>
    </row>
    <row r="62" spans="9:19" ht="15.75" customHeight="1" thickBot="1" x14ac:dyDescent="0.3">
      <c r="I62" s="70">
        <v>47</v>
      </c>
      <c r="J62" s="61">
        <f t="shared" si="4"/>
        <v>329171.72398857534</v>
      </c>
      <c r="K62" s="61">
        <f t="shared" si="0"/>
        <v>3980.6160807234251</v>
      </c>
      <c r="L62" s="61">
        <f t="shared" si="1"/>
        <v>984.86139392505038</v>
      </c>
      <c r="M62" s="74">
        <f t="shared" si="2"/>
        <v>4965.4774746484754</v>
      </c>
      <c r="N62" s="61">
        <f t="shared" si="3"/>
        <v>325191.10790785193</v>
      </c>
      <c r="O62" s="40"/>
      <c r="P62" s="40"/>
      <c r="Q62" s="40"/>
      <c r="R62" s="40"/>
      <c r="S62" s="40"/>
    </row>
    <row r="63" spans="9:19" ht="15.75" customHeight="1" thickBot="1" x14ac:dyDescent="0.3">
      <c r="I63" s="70">
        <v>48</v>
      </c>
      <c r="J63" s="61">
        <f t="shared" si="4"/>
        <v>325191.10790785193</v>
      </c>
      <c r="K63" s="61">
        <f t="shared" si="0"/>
        <v>3992.5258372919379</v>
      </c>
      <c r="L63" s="61">
        <f t="shared" si="1"/>
        <v>972.95163735653728</v>
      </c>
      <c r="M63" s="74">
        <f t="shared" si="2"/>
        <v>4965.4774746484754</v>
      </c>
      <c r="N63" s="61">
        <f t="shared" si="3"/>
        <v>321198.58207055996</v>
      </c>
      <c r="O63" s="40"/>
      <c r="P63" s="40"/>
      <c r="Q63" s="40"/>
      <c r="R63" s="40"/>
      <c r="S63" s="40"/>
    </row>
    <row r="64" spans="9:19" ht="15.75" customHeight="1" thickBot="1" x14ac:dyDescent="0.3">
      <c r="I64" s="70">
        <v>49</v>
      </c>
      <c r="J64" s="61">
        <f t="shared" si="4"/>
        <v>321198.58207055996</v>
      </c>
      <c r="K64" s="61">
        <f t="shared" si="0"/>
        <v>4004.4712271138587</v>
      </c>
      <c r="L64" s="61">
        <f t="shared" si="1"/>
        <v>961.00624753461682</v>
      </c>
      <c r="M64" s="74">
        <f t="shared" si="2"/>
        <v>4965.4774746484754</v>
      </c>
      <c r="N64" s="61">
        <f t="shared" si="3"/>
        <v>317194.11084344611</v>
      </c>
      <c r="O64" s="40"/>
      <c r="P64" s="40"/>
      <c r="Q64" s="40"/>
      <c r="R64" s="40"/>
      <c r="S64" s="40"/>
    </row>
    <row r="65" spans="9:19" ht="15.75" customHeight="1" thickBot="1" x14ac:dyDescent="0.3">
      <c r="I65" s="70">
        <v>50</v>
      </c>
      <c r="J65" s="61">
        <f t="shared" si="4"/>
        <v>317194.11084344611</v>
      </c>
      <c r="K65" s="61">
        <f t="shared" si="0"/>
        <v>4016.4523568016716</v>
      </c>
      <c r="L65" s="61">
        <f t="shared" si="1"/>
        <v>949.02511784680382</v>
      </c>
      <c r="M65" s="74">
        <f t="shared" si="2"/>
        <v>4965.4774746484754</v>
      </c>
      <c r="N65" s="61">
        <f t="shared" si="3"/>
        <v>313177.65848664445</v>
      </c>
      <c r="O65" s="40"/>
      <c r="P65" s="40"/>
      <c r="Q65" s="40"/>
      <c r="R65" s="40"/>
      <c r="S65" s="40"/>
    </row>
    <row r="66" spans="9:19" ht="15.75" customHeight="1" thickBot="1" x14ac:dyDescent="0.3">
      <c r="I66" s="70">
        <v>51</v>
      </c>
      <c r="J66" s="61">
        <f t="shared" si="4"/>
        <v>313177.65848664445</v>
      </c>
      <c r="K66" s="61">
        <f t="shared" si="0"/>
        <v>4028.4693332868405</v>
      </c>
      <c r="L66" s="61">
        <f t="shared" si="1"/>
        <v>937.00814136163478</v>
      </c>
      <c r="M66" s="74">
        <f t="shared" si="2"/>
        <v>4965.4774746484754</v>
      </c>
      <c r="N66" s="61">
        <f t="shared" si="3"/>
        <v>309149.18915335758</v>
      </c>
      <c r="O66" s="40"/>
      <c r="P66" s="40"/>
      <c r="Q66" s="40"/>
      <c r="R66" s="40"/>
      <c r="S66" s="40"/>
    </row>
    <row r="67" spans="9:19" ht="15.75" customHeight="1" thickBot="1" x14ac:dyDescent="0.3">
      <c r="I67" s="70">
        <v>52</v>
      </c>
      <c r="J67" s="61">
        <f t="shared" si="4"/>
        <v>309149.18915335758</v>
      </c>
      <c r="K67" s="61">
        <f t="shared" si="0"/>
        <v>4040.5222638207615</v>
      </c>
      <c r="L67" s="61">
        <f t="shared" si="1"/>
        <v>924.95521082771415</v>
      </c>
      <c r="M67" s="74">
        <f t="shared" si="2"/>
        <v>4965.4774746484754</v>
      </c>
      <c r="N67" s="61">
        <f t="shared" si="3"/>
        <v>305108.66688953683</v>
      </c>
      <c r="O67" s="40"/>
      <c r="P67" s="40"/>
      <c r="Q67" s="40"/>
      <c r="R67" s="40"/>
      <c r="S67" s="40"/>
    </row>
    <row r="68" spans="9:19" ht="15.75" customHeight="1" thickBot="1" x14ac:dyDescent="0.3">
      <c r="I68" s="70">
        <v>53</v>
      </c>
      <c r="J68" s="61">
        <f t="shared" si="4"/>
        <v>305108.66688953683</v>
      </c>
      <c r="K68" s="61">
        <f t="shared" si="0"/>
        <v>4052.6112559757189</v>
      </c>
      <c r="L68" s="61">
        <f t="shared" si="1"/>
        <v>912.86621867275664</v>
      </c>
      <c r="M68" s="74">
        <f t="shared" si="2"/>
        <v>4965.4774746484754</v>
      </c>
      <c r="N68" s="61">
        <f t="shared" si="3"/>
        <v>301056.0556335611</v>
      </c>
      <c r="O68" s="40"/>
      <c r="P68" s="40"/>
      <c r="Q68" s="40"/>
      <c r="R68" s="40"/>
      <c r="S68" s="40"/>
    </row>
    <row r="69" spans="9:19" ht="15.75" customHeight="1" thickBot="1" x14ac:dyDescent="0.3">
      <c r="I69" s="70">
        <v>54</v>
      </c>
      <c r="J69" s="61">
        <f t="shared" si="4"/>
        <v>301056.0556335611</v>
      </c>
      <c r="K69" s="61">
        <f t="shared" si="0"/>
        <v>4064.7364176458477</v>
      </c>
      <c r="L69" s="61">
        <f t="shared" si="1"/>
        <v>900.74105700262749</v>
      </c>
      <c r="M69" s="74">
        <f t="shared" si="2"/>
        <v>4965.4774746484754</v>
      </c>
      <c r="N69" s="61">
        <f t="shared" si="3"/>
        <v>296991.31921591528</v>
      </c>
      <c r="O69" s="40"/>
      <c r="P69" s="40"/>
      <c r="Q69" s="40"/>
      <c r="R69" s="40"/>
      <c r="S69" s="40"/>
    </row>
    <row r="70" spans="9:19" ht="15.75" customHeight="1" thickBot="1" x14ac:dyDescent="0.3">
      <c r="I70" s="70">
        <v>55</v>
      </c>
      <c r="J70" s="61">
        <f t="shared" si="4"/>
        <v>296991.31921591528</v>
      </c>
      <c r="K70" s="61">
        <f t="shared" si="0"/>
        <v>4076.8978570480958</v>
      </c>
      <c r="L70" s="61">
        <f t="shared" si="1"/>
        <v>888.57961760037949</v>
      </c>
      <c r="M70" s="74">
        <f t="shared" si="2"/>
        <v>4965.4774746484754</v>
      </c>
      <c r="N70" s="61">
        <f t="shared" si="3"/>
        <v>292914.4213588672</v>
      </c>
      <c r="O70" s="40"/>
      <c r="P70" s="40"/>
      <c r="Q70" s="40"/>
      <c r="R70" s="40"/>
      <c r="S70" s="40"/>
    </row>
    <row r="71" spans="9:19" ht="15.75" customHeight="1" thickBot="1" x14ac:dyDescent="0.3">
      <c r="I71" s="70">
        <v>56</v>
      </c>
      <c r="J71" s="61">
        <f t="shared" si="4"/>
        <v>292914.4213588672</v>
      </c>
      <c r="K71" s="61">
        <f t="shared" si="0"/>
        <v>4089.0956827231889</v>
      </c>
      <c r="L71" s="61">
        <f t="shared" si="1"/>
        <v>876.38179192528662</v>
      </c>
      <c r="M71" s="74">
        <f t="shared" si="2"/>
        <v>4965.4774746484754</v>
      </c>
      <c r="N71" s="61">
        <f t="shared" si="3"/>
        <v>288825.32567614398</v>
      </c>
      <c r="O71" s="40"/>
      <c r="P71" s="40"/>
      <c r="Q71" s="40"/>
      <c r="R71" s="40"/>
      <c r="S71" s="40"/>
    </row>
    <row r="72" spans="9:19" ht="15.75" customHeight="1" thickBot="1" x14ac:dyDescent="0.3">
      <c r="I72" s="70">
        <v>57</v>
      </c>
      <c r="J72" s="61">
        <f t="shared" si="4"/>
        <v>288825.32567614398</v>
      </c>
      <c r="K72" s="61">
        <f t="shared" si="0"/>
        <v>4101.3300035365992</v>
      </c>
      <c r="L72" s="61">
        <f t="shared" si="1"/>
        <v>864.14747111187592</v>
      </c>
      <c r="M72" s="74">
        <f t="shared" si="2"/>
        <v>4965.4774746484754</v>
      </c>
      <c r="N72" s="61">
        <f t="shared" si="3"/>
        <v>284723.99567260739</v>
      </c>
      <c r="O72" s="40"/>
      <c r="P72" s="40"/>
      <c r="Q72" s="40"/>
      <c r="R72" s="40"/>
      <c r="S72" s="40"/>
    </row>
    <row r="73" spans="9:19" ht="15.75" customHeight="1" thickBot="1" x14ac:dyDescent="0.3">
      <c r="I73" s="70">
        <v>58</v>
      </c>
      <c r="J73" s="61">
        <f t="shared" si="4"/>
        <v>284723.99567260739</v>
      </c>
      <c r="K73" s="61">
        <f t="shared" si="0"/>
        <v>4113.6009286795197</v>
      </c>
      <c r="L73" s="61">
        <f t="shared" si="1"/>
        <v>851.87654596895607</v>
      </c>
      <c r="M73" s="74">
        <f t="shared" si="2"/>
        <v>4965.4774746484754</v>
      </c>
      <c r="N73" s="61">
        <f t="shared" si="3"/>
        <v>280610.39474392787</v>
      </c>
      <c r="O73" s="40"/>
      <c r="P73" s="40"/>
      <c r="Q73" s="40"/>
      <c r="R73" s="40"/>
      <c r="S73" s="40"/>
    </row>
    <row r="74" spans="9:19" ht="15.75" customHeight="1" thickBot="1" x14ac:dyDescent="0.3">
      <c r="I74" s="70">
        <v>59</v>
      </c>
      <c r="J74" s="61">
        <f t="shared" si="4"/>
        <v>280610.39474392787</v>
      </c>
      <c r="K74" s="61">
        <f t="shared" si="0"/>
        <v>4125.9085676698332</v>
      </c>
      <c r="L74" s="61">
        <f t="shared" si="1"/>
        <v>839.56890697864208</v>
      </c>
      <c r="M74" s="74">
        <f t="shared" si="2"/>
        <v>4965.4774746484754</v>
      </c>
      <c r="N74" s="61">
        <f t="shared" si="3"/>
        <v>276484.48617625801</v>
      </c>
      <c r="O74" s="40"/>
      <c r="P74" s="40"/>
      <c r="Q74" s="40"/>
      <c r="R74" s="40"/>
      <c r="S74" s="40"/>
    </row>
    <row r="75" spans="9:19" ht="15.75" customHeight="1" thickBot="1" x14ac:dyDescent="0.3">
      <c r="I75" s="70">
        <v>60</v>
      </c>
      <c r="J75" s="61">
        <f t="shared" si="4"/>
        <v>276484.48617625801</v>
      </c>
      <c r="K75" s="61">
        <f t="shared" si="0"/>
        <v>4138.2530303530975</v>
      </c>
      <c r="L75" s="61">
        <f t="shared" si="1"/>
        <v>827.22444429537802</v>
      </c>
      <c r="M75" s="74">
        <f t="shared" si="2"/>
        <v>4965.4774746484754</v>
      </c>
      <c r="N75" s="61">
        <f t="shared" si="3"/>
        <v>272346.2331459049</v>
      </c>
      <c r="O75" s="40"/>
      <c r="P75" s="40"/>
      <c r="Q75" s="40"/>
      <c r="R75" s="40"/>
      <c r="S75" s="40"/>
    </row>
    <row r="76" spans="9:19" ht="15.75" customHeight="1" thickBot="1" x14ac:dyDescent="0.3">
      <c r="I76" s="70">
        <v>61</v>
      </c>
      <c r="J76" s="61">
        <f t="shared" si="4"/>
        <v>272346.2331459049</v>
      </c>
      <c r="K76" s="61">
        <f t="shared" si="0"/>
        <v>4150.634426903518</v>
      </c>
      <c r="L76" s="61">
        <f t="shared" si="1"/>
        <v>814.84304774495752</v>
      </c>
      <c r="M76" s="74">
        <f t="shared" si="2"/>
        <v>4965.4774746484754</v>
      </c>
      <c r="N76" s="61">
        <f t="shared" si="3"/>
        <v>268195.5987190014</v>
      </c>
      <c r="O76" s="40"/>
      <c r="P76" s="40"/>
      <c r="Q76" s="40"/>
      <c r="R76" s="40"/>
      <c r="S76" s="40"/>
    </row>
    <row r="77" spans="9:19" ht="15.75" customHeight="1" thickBot="1" x14ac:dyDescent="0.3">
      <c r="I77" s="70">
        <v>62</v>
      </c>
      <c r="J77" s="61">
        <f t="shared" si="4"/>
        <v>268195.5987190014</v>
      </c>
      <c r="K77" s="61">
        <f t="shared" si="0"/>
        <v>4163.0528678249357</v>
      </c>
      <c r="L77" s="61">
        <f t="shared" si="1"/>
        <v>802.42460682353931</v>
      </c>
      <c r="M77" s="74">
        <f t="shared" si="2"/>
        <v>4965.4774746484754</v>
      </c>
      <c r="N77" s="61">
        <f t="shared" si="3"/>
        <v>264032.54585117649</v>
      </c>
      <c r="O77" s="40"/>
      <c r="P77" s="40"/>
      <c r="Q77" s="40"/>
      <c r="R77" s="40"/>
      <c r="S77" s="40"/>
    </row>
    <row r="78" spans="9:19" ht="15.75" customHeight="1" thickBot="1" x14ac:dyDescent="0.3">
      <c r="I78" s="70">
        <v>63</v>
      </c>
      <c r="J78" s="61">
        <f t="shared" si="4"/>
        <v>264032.54585117649</v>
      </c>
      <c r="K78" s="61">
        <f t="shared" si="0"/>
        <v>4175.5084639518136</v>
      </c>
      <c r="L78" s="61">
        <f t="shared" si="1"/>
        <v>789.96901069666171</v>
      </c>
      <c r="M78" s="74">
        <f t="shared" si="2"/>
        <v>4965.4774746484754</v>
      </c>
      <c r="N78" s="61">
        <f t="shared" si="3"/>
        <v>259857.03738722467</v>
      </c>
      <c r="O78" s="40"/>
      <c r="P78" s="40"/>
      <c r="Q78" s="40"/>
      <c r="R78" s="40"/>
      <c r="S78" s="40"/>
    </row>
    <row r="79" spans="9:19" ht="15.75" customHeight="1" thickBot="1" x14ac:dyDescent="0.3">
      <c r="I79" s="70">
        <v>64</v>
      </c>
      <c r="J79" s="61">
        <f t="shared" si="4"/>
        <v>259857.03738722467</v>
      </c>
      <c r="K79" s="61">
        <f t="shared" si="0"/>
        <v>4188.0013264502222</v>
      </c>
      <c r="L79" s="61">
        <f t="shared" si="1"/>
        <v>777.47614819825299</v>
      </c>
      <c r="M79" s="74">
        <f t="shared" si="2"/>
        <v>4965.4774746484754</v>
      </c>
      <c r="N79" s="61">
        <f t="shared" si="3"/>
        <v>255669.03606077444</v>
      </c>
      <c r="O79" s="40"/>
      <c r="P79" s="40"/>
      <c r="Q79" s="40"/>
      <c r="R79" s="40"/>
      <c r="S79" s="40"/>
    </row>
    <row r="80" spans="9:19" ht="15.75" customHeight="1" thickBot="1" x14ac:dyDescent="0.3">
      <c r="I80" s="70">
        <v>65</v>
      </c>
      <c r="J80" s="61">
        <f t="shared" si="4"/>
        <v>255669.03606077444</v>
      </c>
      <c r="K80" s="61">
        <f t="shared" si="0"/>
        <v>4200.5315668188359</v>
      </c>
      <c r="L80" s="61">
        <f t="shared" si="1"/>
        <v>764.94590782963951</v>
      </c>
      <c r="M80" s="74">
        <f t="shared" si="2"/>
        <v>4965.4774746484754</v>
      </c>
      <c r="N80" s="61">
        <f t="shared" si="3"/>
        <v>251468.50449395561</v>
      </c>
      <c r="O80" s="40"/>
      <c r="P80" s="40"/>
      <c r="Q80" s="40"/>
      <c r="R80" s="40"/>
      <c r="S80" s="40"/>
    </row>
    <row r="81" spans="9:19" ht="15.75" customHeight="1" thickBot="1" x14ac:dyDescent="0.3">
      <c r="I81" s="70">
        <v>66</v>
      </c>
      <c r="J81" s="61">
        <f t="shared" si="4"/>
        <v>251468.50449395561</v>
      </c>
      <c r="K81" s="61">
        <f t="shared" ref="K81:K135" si="5">M81-L81</f>
        <v>4213.0992968899245</v>
      </c>
      <c r="L81" s="61">
        <f t="shared" ref="L81:L135" si="6">$J$13*J81</f>
        <v>752.37817775855069</v>
      </c>
      <c r="M81" s="74">
        <f t="shared" ref="M81:M135" si="7">$J$14</f>
        <v>4965.4774746484754</v>
      </c>
      <c r="N81" s="61">
        <f t="shared" ref="N81:N135" si="8">J81-K81</f>
        <v>247255.40519706567</v>
      </c>
      <c r="O81" s="40"/>
      <c r="P81" s="40"/>
      <c r="Q81" s="40"/>
      <c r="R81" s="40"/>
      <c r="S81" s="40"/>
    </row>
    <row r="82" spans="9:19" ht="15.75" customHeight="1" thickBot="1" x14ac:dyDescent="0.3">
      <c r="I82" s="70">
        <v>67</v>
      </c>
      <c r="J82" s="61">
        <f t="shared" ref="J82:J135" si="9">N81</f>
        <v>247255.40519706567</v>
      </c>
      <c r="K82" s="61">
        <f t="shared" si="5"/>
        <v>4225.7046288303554</v>
      </c>
      <c r="L82" s="61">
        <f t="shared" si="6"/>
        <v>739.77284581812046</v>
      </c>
      <c r="M82" s="74">
        <f t="shared" si="7"/>
        <v>4965.4774746484754</v>
      </c>
      <c r="N82" s="61">
        <f t="shared" si="8"/>
        <v>243029.7005682353</v>
      </c>
      <c r="O82" s="40"/>
      <c r="P82" s="40"/>
      <c r="Q82" s="40"/>
      <c r="R82" s="40"/>
      <c r="S82" s="40"/>
    </row>
    <row r="83" spans="9:19" ht="15.75" customHeight="1" thickBot="1" x14ac:dyDescent="0.3">
      <c r="I83" s="70">
        <v>68</v>
      </c>
      <c r="J83" s="61">
        <f t="shared" si="9"/>
        <v>243029.7005682353</v>
      </c>
      <c r="K83" s="61">
        <f t="shared" si="5"/>
        <v>4238.3476751425887</v>
      </c>
      <c r="L83" s="61">
        <f t="shared" si="6"/>
        <v>727.12979950588658</v>
      </c>
      <c r="M83" s="74">
        <f t="shared" si="7"/>
        <v>4965.4774746484754</v>
      </c>
      <c r="N83" s="61">
        <f t="shared" si="8"/>
        <v>238791.35289309273</v>
      </c>
      <c r="O83" s="40"/>
      <c r="P83" s="40"/>
      <c r="Q83" s="40"/>
      <c r="R83" s="40"/>
      <c r="S83" s="40"/>
    </row>
    <row r="84" spans="9:19" ht="15.75" customHeight="1" thickBot="1" x14ac:dyDescent="0.3">
      <c r="I84" s="70">
        <v>69</v>
      </c>
      <c r="J84" s="61">
        <f t="shared" si="9"/>
        <v>238791.35289309273</v>
      </c>
      <c r="K84" s="61">
        <f t="shared" si="5"/>
        <v>4251.0285486656885</v>
      </c>
      <c r="L84" s="61">
        <f t="shared" si="6"/>
        <v>714.44892598278659</v>
      </c>
      <c r="M84" s="74">
        <f t="shared" si="7"/>
        <v>4965.4774746484754</v>
      </c>
      <c r="N84" s="61">
        <f t="shared" si="8"/>
        <v>234540.32434442703</v>
      </c>
      <c r="O84" s="40"/>
      <c r="P84" s="40"/>
      <c r="Q84" s="40"/>
      <c r="R84" s="40"/>
      <c r="S84" s="40"/>
    </row>
    <row r="85" spans="9:19" ht="15.75" customHeight="1" thickBot="1" x14ac:dyDescent="0.3">
      <c r="I85" s="70">
        <v>70</v>
      </c>
      <c r="J85" s="61">
        <f t="shared" si="9"/>
        <v>234540.32434442703</v>
      </c>
      <c r="K85" s="61">
        <f t="shared" si="5"/>
        <v>4263.747362576325</v>
      </c>
      <c r="L85" s="61">
        <f t="shared" si="6"/>
        <v>701.73011207215018</v>
      </c>
      <c r="M85" s="74">
        <f t="shared" si="7"/>
        <v>4965.4774746484754</v>
      </c>
      <c r="N85" s="61">
        <f t="shared" si="8"/>
        <v>230276.5769818507</v>
      </c>
      <c r="O85" s="40"/>
      <c r="P85" s="40"/>
      <c r="Q85" s="40"/>
      <c r="R85" s="40"/>
      <c r="S85" s="40"/>
    </row>
    <row r="86" spans="9:19" ht="15.75" customHeight="1" thickBot="1" x14ac:dyDescent="0.3">
      <c r="I86" s="70">
        <v>71</v>
      </c>
      <c r="J86" s="61">
        <f t="shared" si="9"/>
        <v>230276.5769818507</v>
      </c>
      <c r="K86" s="61">
        <f t="shared" si="5"/>
        <v>4276.5042303897862</v>
      </c>
      <c r="L86" s="61">
        <f t="shared" si="6"/>
        <v>688.97324425868953</v>
      </c>
      <c r="M86" s="74">
        <f t="shared" si="7"/>
        <v>4965.4774746484754</v>
      </c>
      <c r="N86" s="61">
        <f t="shared" si="8"/>
        <v>226000.07275146092</v>
      </c>
      <c r="O86" s="40"/>
      <c r="P86" s="40"/>
      <c r="Q86" s="40"/>
      <c r="R86" s="40"/>
      <c r="S86" s="40"/>
    </row>
    <row r="87" spans="9:19" ht="15.75" customHeight="1" thickBot="1" x14ac:dyDescent="0.3">
      <c r="I87" s="70">
        <v>72</v>
      </c>
      <c r="J87" s="61">
        <f t="shared" si="9"/>
        <v>226000.07275146092</v>
      </c>
      <c r="K87" s="61">
        <f t="shared" si="5"/>
        <v>4289.299265960989</v>
      </c>
      <c r="L87" s="61">
        <f t="shared" si="6"/>
        <v>676.17820868748652</v>
      </c>
      <c r="M87" s="74">
        <f t="shared" si="7"/>
        <v>4965.4774746484754</v>
      </c>
      <c r="N87" s="61">
        <f t="shared" si="8"/>
        <v>221710.77348549993</v>
      </c>
      <c r="O87" s="40"/>
      <c r="P87" s="40"/>
      <c r="Q87" s="40"/>
      <c r="R87" s="40"/>
      <c r="S87" s="40"/>
    </row>
    <row r="88" spans="9:19" ht="15.75" customHeight="1" thickBot="1" x14ac:dyDescent="0.3">
      <c r="I88" s="70">
        <v>73</v>
      </c>
      <c r="J88" s="61">
        <f t="shared" si="9"/>
        <v>221710.77348549993</v>
      </c>
      <c r="K88" s="61">
        <f t="shared" si="5"/>
        <v>4302.1325834854997</v>
      </c>
      <c r="L88" s="61">
        <f t="shared" si="6"/>
        <v>663.34489116297561</v>
      </c>
      <c r="M88" s="74">
        <f t="shared" si="7"/>
        <v>4965.4774746484754</v>
      </c>
      <c r="N88" s="61">
        <f t="shared" si="8"/>
        <v>217408.64090201442</v>
      </c>
      <c r="O88" s="40"/>
      <c r="P88" s="40"/>
      <c r="Q88" s="40"/>
      <c r="R88" s="40"/>
      <c r="S88" s="40"/>
    </row>
    <row r="89" spans="9:19" ht="15.75" customHeight="1" thickBot="1" x14ac:dyDescent="0.3">
      <c r="I89" s="70">
        <v>74</v>
      </c>
      <c r="J89" s="61">
        <f t="shared" si="9"/>
        <v>217408.64090201442</v>
      </c>
      <c r="K89" s="61">
        <f t="shared" si="5"/>
        <v>4315.0042975005499</v>
      </c>
      <c r="L89" s="61">
        <f t="shared" si="6"/>
        <v>650.47317714792564</v>
      </c>
      <c r="M89" s="74">
        <f t="shared" si="7"/>
        <v>4965.4774746484754</v>
      </c>
      <c r="N89" s="61">
        <f t="shared" si="8"/>
        <v>213093.63660451386</v>
      </c>
      <c r="O89" s="40"/>
      <c r="P89" s="40"/>
      <c r="Q89" s="40"/>
      <c r="R89" s="40"/>
      <c r="S89" s="40"/>
    </row>
    <row r="90" spans="9:19" ht="15.75" customHeight="1" thickBot="1" x14ac:dyDescent="0.3">
      <c r="I90" s="70">
        <v>75</v>
      </c>
      <c r="J90" s="61">
        <f t="shared" si="9"/>
        <v>213093.63660451386</v>
      </c>
      <c r="K90" s="61">
        <f t="shared" si="5"/>
        <v>4327.9145228860589</v>
      </c>
      <c r="L90" s="61">
        <f t="shared" si="6"/>
        <v>637.5629517624169</v>
      </c>
      <c r="M90" s="74">
        <f t="shared" si="7"/>
        <v>4965.4774746484754</v>
      </c>
      <c r="N90" s="61">
        <f t="shared" si="8"/>
        <v>208765.72208162778</v>
      </c>
      <c r="O90" s="40"/>
      <c r="P90" s="40"/>
      <c r="Q90" s="40"/>
      <c r="R90" s="40"/>
      <c r="S90" s="40"/>
    </row>
    <row r="91" spans="9:19" ht="15.75" customHeight="1" thickBot="1" x14ac:dyDescent="0.3">
      <c r="I91" s="70">
        <v>76</v>
      </c>
      <c r="J91" s="61">
        <f t="shared" si="9"/>
        <v>208765.72208162778</v>
      </c>
      <c r="K91" s="61">
        <f t="shared" si="5"/>
        <v>4340.8633748656594</v>
      </c>
      <c r="L91" s="61">
        <f t="shared" si="6"/>
        <v>624.6140997828162</v>
      </c>
      <c r="M91" s="74">
        <f t="shared" si="7"/>
        <v>4965.4774746484754</v>
      </c>
      <c r="N91" s="61">
        <f t="shared" si="8"/>
        <v>204424.85870676211</v>
      </c>
      <c r="O91" s="40"/>
      <c r="P91" s="40"/>
      <c r="Q91" s="40"/>
      <c r="R91" s="40"/>
      <c r="S91" s="40"/>
    </row>
    <row r="92" spans="9:19" ht="15.75" customHeight="1" thickBot="1" x14ac:dyDescent="0.3">
      <c r="I92" s="70">
        <v>77</v>
      </c>
      <c r="J92" s="61">
        <f t="shared" si="9"/>
        <v>204424.85870676211</v>
      </c>
      <c r="K92" s="61">
        <f t="shared" si="5"/>
        <v>4353.8509690077271</v>
      </c>
      <c r="L92" s="61">
        <f t="shared" si="6"/>
        <v>611.62650564074829</v>
      </c>
      <c r="M92" s="74">
        <f t="shared" si="7"/>
        <v>4965.4774746484754</v>
      </c>
      <c r="N92" s="61">
        <f t="shared" si="8"/>
        <v>200071.00773775438</v>
      </c>
      <c r="O92" s="40"/>
      <c r="P92" s="40"/>
      <c r="Q92" s="40"/>
      <c r="R92" s="40"/>
      <c r="S92" s="40"/>
    </row>
    <row r="93" spans="9:19" ht="15.75" customHeight="1" thickBot="1" x14ac:dyDescent="0.3">
      <c r="I93" s="70">
        <v>78</v>
      </c>
      <c r="J93" s="61">
        <f t="shared" si="9"/>
        <v>200071.00773775438</v>
      </c>
      <c r="K93" s="61">
        <f t="shared" si="5"/>
        <v>4366.8774212264107</v>
      </c>
      <c r="L93" s="61">
        <f t="shared" si="6"/>
        <v>598.60005342206466</v>
      </c>
      <c r="M93" s="74">
        <f t="shared" si="7"/>
        <v>4965.4774746484754</v>
      </c>
      <c r="N93" s="61">
        <f t="shared" si="8"/>
        <v>195704.13031652797</v>
      </c>
      <c r="O93" s="40"/>
      <c r="P93" s="40"/>
      <c r="Q93" s="40"/>
      <c r="R93" s="40"/>
      <c r="S93" s="40"/>
    </row>
    <row r="94" spans="9:19" ht="15.75" customHeight="1" thickBot="1" x14ac:dyDescent="0.3">
      <c r="I94" s="70">
        <v>79</v>
      </c>
      <c r="J94" s="61">
        <f t="shared" si="9"/>
        <v>195704.13031652797</v>
      </c>
      <c r="K94" s="61">
        <f t="shared" si="5"/>
        <v>4379.9428477826668</v>
      </c>
      <c r="L94" s="61">
        <f t="shared" si="6"/>
        <v>585.53462686580872</v>
      </c>
      <c r="M94" s="74">
        <f t="shared" si="7"/>
        <v>4965.4774746484754</v>
      </c>
      <c r="N94" s="61">
        <f t="shared" si="8"/>
        <v>191324.18746874531</v>
      </c>
      <c r="O94" s="40"/>
      <c r="P94" s="40"/>
      <c r="Q94" s="40"/>
      <c r="R94" s="40"/>
      <c r="S94" s="40"/>
    </row>
    <row r="95" spans="9:19" ht="15.75" customHeight="1" thickBot="1" x14ac:dyDescent="0.3">
      <c r="I95" s="70">
        <v>80</v>
      </c>
      <c r="J95" s="61">
        <f t="shared" si="9"/>
        <v>191324.18746874531</v>
      </c>
      <c r="K95" s="61">
        <f t="shared" si="5"/>
        <v>4393.047365285297</v>
      </c>
      <c r="L95" s="61">
        <f t="shared" si="6"/>
        <v>572.43010936317842</v>
      </c>
      <c r="M95" s="74">
        <f t="shared" si="7"/>
        <v>4965.4774746484754</v>
      </c>
      <c r="N95" s="61">
        <f t="shared" si="8"/>
        <v>186931.14010346</v>
      </c>
      <c r="O95" s="40"/>
      <c r="P95" s="40"/>
      <c r="Q95" s="40"/>
      <c r="R95" s="40"/>
      <c r="S95" s="40"/>
    </row>
    <row r="96" spans="9:19" ht="15.75" customHeight="1" thickBot="1" x14ac:dyDescent="0.3">
      <c r="I96" s="70">
        <v>81</v>
      </c>
      <c r="J96" s="61">
        <f t="shared" si="9"/>
        <v>186931.14010346</v>
      </c>
      <c r="K96" s="61">
        <f t="shared" si="5"/>
        <v>4406.1910906919902</v>
      </c>
      <c r="L96" s="61">
        <f t="shared" si="6"/>
        <v>559.28638395648522</v>
      </c>
      <c r="M96" s="74">
        <f t="shared" si="7"/>
        <v>4965.4774746484754</v>
      </c>
      <c r="N96" s="61">
        <f t="shared" si="8"/>
        <v>182524.94901276802</v>
      </c>
      <c r="O96" s="40"/>
      <c r="P96" s="40"/>
      <c r="Q96" s="40"/>
      <c r="R96" s="40"/>
      <c r="S96" s="40"/>
    </row>
    <row r="97" spans="9:19" ht="15.75" customHeight="1" thickBot="1" x14ac:dyDescent="0.3">
      <c r="I97" s="70">
        <v>82</v>
      </c>
      <c r="J97" s="61">
        <f t="shared" si="9"/>
        <v>182524.94901276802</v>
      </c>
      <c r="K97" s="61">
        <f t="shared" si="5"/>
        <v>4419.3741413103653</v>
      </c>
      <c r="L97" s="61">
        <f t="shared" si="6"/>
        <v>546.10333333811047</v>
      </c>
      <c r="M97" s="74">
        <f t="shared" si="7"/>
        <v>4965.4774746484754</v>
      </c>
      <c r="N97" s="61">
        <f t="shared" si="8"/>
        <v>178105.57487145765</v>
      </c>
      <c r="O97" s="40"/>
      <c r="P97" s="40"/>
      <c r="Q97" s="40"/>
      <c r="R97" s="40"/>
      <c r="S97" s="40"/>
    </row>
    <row r="98" spans="9:19" ht="15.75" customHeight="1" thickBot="1" x14ac:dyDescent="0.3">
      <c r="I98" s="70">
        <v>83</v>
      </c>
      <c r="J98" s="61">
        <f t="shared" si="9"/>
        <v>178105.57487145765</v>
      </c>
      <c r="K98" s="61">
        <f t="shared" si="5"/>
        <v>4432.596634799017</v>
      </c>
      <c r="L98" s="61">
        <f t="shared" si="6"/>
        <v>532.88083984945865</v>
      </c>
      <c r="M98" s="74">
        <f t="shared" si="7"/>
        <v>4965.4774746484754</v>
      </c>
      <c r="N98" s="61">
        <f t="shared" si="8"/>
        <v>173672.97823665864</v>
      </c>
      <c r="O98" s="40"/>
      <c r="P98" s="40"/>
      <c r="Q98" s="40"/>
      <c r="R98" s="40"/>
      <c r="S98" s="40"/>
    </row>
    <row r="99" spans="9:19" ht="15.75" customHeight="1" thickBot="1" x14ac:dyDescent="0.3">
      <c r="I99" s="70">
        <v>84</v>
      </c>
      <c r="J99" s="61">
        <f t="shared" si="9"/>
        <v>173672.97823665864</v>
      </c>
      <c r="K99" s="61">
        <f t="shared" si="5"/>
        <v>4445.8586891685691</v>
      </c>
      <c r="L99" s="61">
        <f t="shared" si="6"/>
        <v>519.61878547990671</v>
      </c>
      <c r="M99" s="74">
        <f t="shared" si="7"/>
        <v>4965.4774746484754</v>
      </c>
      <c r="N99" s="61">
        <f t="shared" si="8"/>
        <v>169227.11954749009</v>
      </c>
      <c r="O99" s="40"/>
      <c r="P99" s="40"/>
      <c r="Q99" s="40"/>
      <c r="R99" s="40"/>
      <c r="S99" s="40"/>
    </row>
    <row r="100" spans="9:19" ht="15.75" customHeight="1" thickBot="1" x14ac:dyDescent="0.3">
      <c r="I100" s="70">
        <v>85</v>
      </c>
      <c r="J100" s="61">
        <f t="shared" si="9"/>
        <v>169227.11954749009</v>
      </c>
      <c r="K100" s="61">
        <f t="shared" si="5"/>
        <v>4459.1604227827247</v>
      </c>
      <c r="L100" s="61">
        <f t="shared" si="6"/>
        <v>506.31705186575118</v>
      </c>
      <c r="M100" s="74">
        <f t="shared" si="7"/>
        <v>4965.4774746484754</v>
      </c>
      <c r="N100" s="61">
        <f t="shared" si="8"/>
        <v>164767.95912470735</v>
      </c>
      <c r="O100" s="40"/>
      <c r="P100" s="40"/>
      <c r="Q100" s="40"/>
      <c r="R100" s="40"/>
      <c r="S100" s="40"/>
    </row>
    <row r="101" spans="9:19" ht="15.75" customHeight="1" thickBot="1" x14ac:dyDescent="0.3">
      <c r="I101" s="70">
        <v>86</v>
      </c>
      <c r="J101" s="61">
        <f t="shared" si="9"/>
        <v>164767.95912470735</v>
      </c>
      <c r="K101" s="61">
        <f t="shared" si="5"/>
        <v>4472.5019543593235</v>
      </c>
      <c r="L101" s="61">
        <f t="shared" si="6"/>
        <v>492.97552028915186</v>
      </c>
      <c r="M101" s="74">
        <f t="shared" si="7"/>
        <v>4965.4774746484754</v>
      </c>
      <c r="N101" s="61">
        <f t="shared" si="8"/>
        <v>160295.45717034803</v>
      </c>
      <c r="O101" s="40"/>
      <c r="P101" s="40"/>
      <c r="Q101" s="40"/>
      <c r="R101" s="40"/>
      <c r="S101" s="40"/>
    </row>
    <row r="102" spans="9:19" ht="15.75" customHeight="1" thickBot="1" x14ac:dyDescent="0.3">
      <c r="I102" s="70">
        <v>87</v>
      </c>
      <c r="J102" s="61">
        <f t="shared" si="9"/>
        <v>160295.45717034803</v>
      </c>
      <c r="K102" s="61">
        <f t="shared" si="5"/>
        <v>4485.8834029714035</v>
      </c>
      <c r="L102" s="61">
        <f t="shared" si="6"/>
        <v>479.59407167707207</v>
      </c>
      <c r="M102" s="74">
        <f t="shared" si="7"/>
        <v>4965.4774746484754</v>
      </c>
      <c r="N102" s="61">
        <f t="shared" si="8"/>
        <v>155809.57376737663</v>
      </c>
      <c r="O102" s="40"/>
      <c r="P102" s="40"/>
      <c r="Q102" s="40"/>
      <c r="R102" s="40"/>
      <c r="S102" s="40"/>
    </row>
    <row r="103" spans="9:19" ht="15.75" customHeight="1" thickBot="1" x14ac:dyDescent="0.3">
      <c r="I103" s="70">
        <v>88</v>
      </c>
      <c r="J103" s="61">
        <f t="shared" si="9"/>
        <v>155809.57376737663</v>
      </c>
      <c r="K103" s="61">
        <f t="shared" si="5"/>
        <v>4499.3048880482593</v>
      </c>
      <c r="L103" s="61">
        <f t="shared" si="6"/>
        <v>466.17258660021594</v>
      </c>
      <c r="M103" s="74">
        <f t="shared" si="7"/>
        <v>4965.4774746484754</v>
      </c>
      <c r="N103" s="61">
        <f t="shared" si="8"/>
        <v>151310.26887932836</v>
      </c>
      <c r="O103" s="40"/>
      <c r="P103" s="40"/>
      <c r="Q103" s="40"/>
      <c r="R103" s="40"/>
      <c r="S103" s="40"/>
    </row>
    <row r="104" spans="9:19" ht="15.75" customHeight="1" thickBot="1" x14ac:dyDescent="0.3">
      <c r="I104" s="70">
        <v>89</v>
      </c>
      <c r="J104" s="61">
        <f t="shared" si="9"/>
        <v>151310.26887932836</v>
      </c>
      <c r="K104" s="61">
        <f t="shared" si="5"/>
        <v>4512.7665293765131</v>
      </c>
      <c r="L104" s="61">
        <f t="shared" si="6"/>
        <v>452.7109452719626</v>
      </c>
      <c r="M104" s="74">
        <f t="shared" si="7"/>
        <v>4965.4774746484754</v>
      </c>
      <c r="N104" s="61">
        <f t="shared" si="8"/>
        <v>146797.50234995186</v>
      </c>
      <c r="O104" s="40"/>
      <c r="P104" s="40"/>
      <c r="Q104" s="40"/>
      <c r="R104" s="40"/>
      <c r="S104" s="40"/>
    </row>
    <row r="105" spans="9:19" ht="15.75" customHeight="1" thickBot="1" x14ac:dyDescent="0.3">
      <c r="I105" s="70">
        <v>90</v>
      </c>
      <c r="J105" s="61">
        <f t="shared" si="9"/>
        <v>146797.50234995186</v>
      </c>
      <c r="K105" s="61">
        <f t="shared" si="5"/>
        <v>4526.268447101178</v>
      </c>
      <c r="L105" s="61">
        <f t="shared" si="6"/>
        <v>439.20902754729707</v>
      </c>
      <c r="M105" s="74">
        <f t="shared" si="7"/>
        <v>4965.4774746484754</v>
      </c>
      <c r="N105" s="61">
        <f t="shared" si="8"/>
        <v>142271.23390285068</v>
      </c>
      <c r="O105" s="40"/>
      <c r="P105" s="40"/>
      <c r="Q105" s="40"/>
      <c r="R105" s="40"/>
      <c r="S105" s="40"/>
    </row>
    <row r="106" spans="9:19" ht="15.75" customHeight="1" thickBot="1" x14ac:dyDescent="0.3">
      <c r="I106" s="70">
        <v>91</v>
      </c>
      <c r="J106" s="61">
        <f t="shared" si="9"/>
        <v>142271.23390285068</v>
      </c>
      <c r="K106" s="61">
        <f t="shared" si="5"/>
        <v>4539.8107617267378</v>
      </c>
      <c r="L106" s="61">
        <f t="shared" si="6"/>
        <v>425.66671292173783</v>
      </c>
      <c r="M106" s="74">
        <f t="shared" si="7"/>
        <v>4965.4774746484754</v>
      </c>
      <c r="N106" s="61">
        <f t="shared" si="8"/>
        <v>137731.42314112396</v>
      </c>
      <c r="O106" s="40"/>
      <c r="P106" s="40"/>
      <c r="Q106" s="40"/>
      <c r="R106" s="40"/>
      <c r="S106" s="40"/>
    </row>
    <row r="107" spans="9:19" ht="15.75" customHeight="1" thickBot="1" x14ac:dyDescent="0.3">
      <c r="I107" s="70">
        <v>92</v>
      </c>
      <c r="J107" s="61">
        <f t="shared" si="9"/>
        <v>137731.42314112396</v>
      </c>
      <c r="K107" s="61">
        <f t="shared" si="5"/>
        <v>4553.3935941182135</v>
      </c>
      <c r="L107" s="61">
        <f t="shared" si="6"/>
        <v>412.08388053026147</v>
      </c>
      <c r="M107" s="74">
        <f t="shared" si="7"/>
        <v>4965.4774746484754</v>
      </c>
      <c r="N107" s="61">
        <f t="shared" si="8"/>
        <v>133178.02954700575</v>
      </c>
      <c r="O107" s="40"/>
      <c r="P107" s="40"/>
      <c r="Q107" s="40"/>
      <c r="R107" s="40"/>
      <c r="S107" s="40"/>
    </row>
    <row r="108" spans="9:19" ht="15.75" customHeight="1" thickBot="1" x14ac:dyDescent="0.3">
      <c r="I108" s="70">
        <v>93</v>
      </c>
      <c r="J108" s="61">
        <f t="shared" si="9"/>
        <v>133178.02954700575</v>
      </c>
      <c r="K108" s="61">
        <f t="shared" si="5"/>
        <v>4567.0170655022512</v>
      </c>
      <c r="L108" s="61">
        <f t="shared" si="6"/>
        <v>398.46040914622392</v>
      </c>
      <c r="M108" s="74">
        <f t="shared" si="7"/>
        <v>4965.4774746484754</v>
      </c>
      <c r="N108" s="61">
        <f t="shared" si="8"/>
        <v>128611.01248150349</v>
      </c>
      <c r="O108" s="40"/>
      <c r="P108" s="40"/>
      <c r="Q108" s="40"/>
      <c r="R108" s="40"/>
      <c r="S108" s="40"/>
    </row>
    <row r="109" spans="9:19" ht="15.75" customHeight="1" thickBot="1" x14ac:dyDescent="0.3">
      <c r="I109" s="70">
        <v>94</v>
      </c>
      <c r="J109" s="61">
        <f t="shared" si="9"/>
        <v>128611.01248150349</v>
      </c>
      <c r="K109" s="61">
        <f t="shared" si="5"/>
        <v>4580.681297468197</v>
      </c>
      <c r="L109" s="61">
        <f t="shared" si="6"/>
        <v>384.79617718027856</v>
      </c>
      <c r="M109" s="74">
        <f t="shared" si="7"/>
        <v>4965.4774746484754</v>
      </c>
      <c r="N109" s="61">
        <f t="shared" si="8"/>
        <v>124030.3311840353</v>
      </c>
      <c r="O109" s="40"/>
      <c r="P109" s="40"/>
      <c r="Q109" s="40"/>
      <c r="R109" s="40"/>
      <c r="S109" s="40"/>
    </row>
    <row r="110" spans="9:19" ht="15.75" customHeight="1" thickBot="1" x14ac:dyDescent="0.3">
      <c r="I110" s="70">
        <v>95</v>
      </c>
      <c r="J110" s="61">
        <f t="shared" si="9"/>
        <v>124030.3311840353</v>
      </c>
      <c r="K110" s="61">
        <f t="shared" si="5"/>
        <v>4594.3864119691843</v>
      </c>
      <c r="L110" s="61">
        <f t="shared" si="6"/>
        <v>371.09106267929087</v>
      </c>
      <c r="M110" s="74">
        <f t="shared" si="7"/>
        <v>4965.4774746484754</v>
      </c>
      <c r="N110" s="61">
        <f t="shared" si="8"/>
        <v>119435.94477206611</v>
      </c>
      <c r="O110" s="40"/>
      <c r="P110" s="40"/>
      <c r="Q110" s="40"/>
      <c r="R110" s="40"/>
      <c r="S110" s="40"/>
    </row>
    <row r="111" spans="9:19" ht="15.75" customHeight="1" thickBot="1" x14ac:dyDescent="0.3">
      <c r="I111" s="70">
        <v>96</v>
      </c>
      <c r="J111" s="61">
        <f t="shared" si="9"/>
        <v>119435.94477206611</v>
      </c>
      <c r="K111" s="61">
        <f t="shared" si="5"/>
        <v>4608.1325313232255</v>
      </c>
      <c r="L111" s="61">
        <f t="shared" si="6"/>
        <v>357.34494332525026</v>
      </c>
      <c r="M111" s="74">
        <f t="shared" si="7"/>
        <v>4965.4774746484754</v>
      </c>
      <c r="N111" s="61">
        <f t="shared" si="8"/>
        <v>114827.81224074289</v>
      </c>
      <c r="O111" s="40"/>
      <c r="P111" s="40"/>
      <c r="Q111" s="40"/>
      <c r="R111" s="40"/>
      <c r="S111" s="40"/>
    </row>
    <row r="112" spans="9:19" ht="15.75" customHeight="1" thickBot="1" x14ac:dyDescent="0.3">
      <c r="I112" s="70">
        <v>97</v>
      </c>
      <c r="J112" s="61">
        <f t="shared" si="9"/>
        <v>114827.81224074289</v>
      </c>
      <c r="K112" s="61">
        <f t="shared" si="5"/>
        <v>4621.9197782142974</v>
      </c>
      <c r="L112" s="61">
        <f t="shared" si="6"/>
        <v>343.55769643417807</v>
      </c>
      <c r="M112" s="74">
        <f t="shared" si="7"/>
        <v>4965.4774746484754</v>
      </c>
      <c r="N112" s="61">
        <f t="shared" si="8"/>
        <v>110205.89246252859</v>
      </c>
      <c r="O112" s="40"/>
      <c r="P112" s="40"/>
      <c r="Q112" s="40"/>
      <c r="R112" s="40"/>
      <c r="S112" s="40"/>
    </row>
    <row r="113" spans="9:19" ht="15.75" customHeight="1" thickBot="1" x14ac:dyDescent="0.3">
      <c r="I113" s="70">
        <v>98</v>
      </c>
      <c r="J113" s="61">
        <f t="shared" si="9"/>
        <v>110205.89246252859</v>
      </c>
      <c r="K113" s="61">
        <f t="shared" si="5"/>
        <v>4635.7482756934423</v>
      </c>
      <c r="L113" s="61">
        <f t="shared" si="6"/>
        <v>329.72919895503281</v>
      </c>
      <c r="M113" s="74">
        <f t="shared" si="7"/>
        <v>4965.4774746484754</v>
      </c>
      <c r="N113" s="61">
        <f t="shared" si="8"/>
        <v>105570.14418683514</v>
      </c>
      <c r="O113" s="40"/>
      <c r="P113" s="40"/>
      <c r="Q113" s="40"/>
      <c r="R113" s="40"/>
      <c r="S113" s="40"/>
    </row>
    <row r="114" spans="9:19" ht="15.75" customHeight="1" thickBot="1" x14ac:dyDescent="0.3">
      <c r="I114" s="70">
        <v>99</v>
      </c>
      <c r="J114" s="61">
        <f t="shared" si="9"/>
        <v>105570.14418683514</v>
      </c>
      <c r="K114" s="61">
        <f t="shared" si="5"/>
        <v>4649.6181471798636</v>
      </c>
      <c r="L114" s="61">
        <f t="shared" si="6"/>
        <v>315.85932746861209</v>
      </c>
      <c r="M114" s="74">
        <f t="shared" si="7"/>
        <v>4965.4774746484754</v>
      </c>
      <c r="N114" s="61">
        <f t="shared" si="8"/>
        <v>100920.52603965528</v>
      </c>
      <c r="O114" s="40"/>
      <c r="P114" s="40"/>
      <c r="Q114" s="40"/>
      <c r="R114" s="40"/>
      <c r="S114" s="40"/>
    </row>
    <row r="115" spans="9:19" ht="15.75" customHeight="1" thickBot="1" x14ac:dyDescent="0.3">
      <c r="I115" s="70">
        <v>100</v>
      </c>
      <c r="J115" s="61">
        <f t="shared" si="9"/>
        <v>100920.52603965528</v>
      </c>
      <c r="K115" s="61">
        <f t="shared" si="5"/>
        <v>4663.5295164620247</v>
      </c>
      <c r="L115" s="61">
        <f t="shared" si="6"/>
        <v>301.94795818645071</v>
      </c>
      <c r="M115" s="74">
        <f t="shared" si="7"/>
        <v>4965.4774746484754</v>
      </c>
      <c r="N115" s="61">
        <f t="shared" si="8"/>
        <v>96256.996523193258</v>
      </c>
      <c r="O115" s="40"/>
      <c r="P115" s="40"/>
      <c r="Q115" s="40"/>
      <c r="R115" s="40"/>
      <c r="S115" s="40"/>
    </row>
    <row r="116" spans="9:19" ht="15.75" customHeight="1" thickBot="1" x14ac:dyDescent="0.3">
      <c r="I116" s="70">
        <v>101</v>
      </c>
      <c r="J116" s="61">
        <f t="shared" si="9"/>
        <v>96256.996523193258</v>
      </c>
      <c r="K116" s="61">
        <f t="shared" si="5"/>
        <v>4677.482507698759</v>
      </c>
      <c r="L116" s="61">
        <f t="shared" si="6"/>
        <v>287.99496694971617</v>
      </c>
      <c r="M116" s="74">
        <f t="shared" si="7"/>
        <v>4965.4774746484754</v>
      </c>
      <c r="N116" s="61">
        <f t="shared" si="8"/>
        <v>91579.514015494497</v>
      </c>
      <c r="O116" s="40"/>
      <c r="P116" s="40"/>
      <c r="Q116" s="40"/>
      <c r="R116" s="40"/>
      <c r="S116" s="40"/>
    </row>
    <row r="117" spans="9:19" ht="15.75" customHeight="1" thickBot="1" x14ac:dyDescent="0.3">
      <c r="I117" s="70">
        <v>102</v>
      </c>
      <c r="J117" s="61">
        <f t="shared" si="9"/>
        <v>91579.514015494497</v>
      </c>
      <c r="K117" s="61">
        <f t="shared" si="5"/>
        <v>4691.4772454203749</v>
      </c>
      <c r="L117" s="61">
        <f t="shared" si="6"/>
        <v>274.0002292281003</v>
      </c>
      <c r="M117" s="74">
        <f t="shared" si="7"/>
        <v>4965.4774746484754</v>
      </c>
      <c r="N117" s="61">
        <f t="shared" si="8"/>
        <v>86888.036770074119</v>
      </c>
      <c r="O117" s="40"/>
      <c r="P117" s="40"/>
      <c r="Q117" s="40"/>
      <c r="R117" s="40"/>
      <c r="S117" s="40"/>
    </row>
    <row r="118" spans="9:19" ht="15.75" customHeight="1" thickBot="1" x14ac:dyDescent="0.3">
      <c r="I118" s="70">
        <v>103</v>
      </c>
      <c r="J118" s="61">
        <f t="shared" si="9"/>
        <v>86888.036770074119</v>
      </c>
      <c r="K118" s="61">
        <f t="shared" si="5"/>
        <v>4705.5138545297677</v>
      </c>
      <c r="L118" s="61">
        <f t="shared" si="6"/>
        <v>259.96362011870809</v>
      </c>
      <c r="M118" s="74">
        <f t="shared" si="7"/>
        <v>4965.4774746484754</v>
      </c>
      <c r="N118" s="61">
        <f t="shared" si="8"/>
        <v>82182.522915544352</v>
      </c>
      <c r="O118" s="40"/>
      <c r="P118" s="40"/>
      <c r="Q118" s="40"/>
      <c r="R118" s="40"/>
      <c r="S118" s="40"/>
    </row>
    <row r="119" spans="9:19" ht="15.75" customHeight="1" thickBot="1" x14ac:dyDescent="0.3">
      <c r="I119" s="70">
        <v>104</v>
      </c>
      <c r="J119" s="61">
        <f t="shared" si="9"/>
        <v>82182.522915544352</v>
      </c>
      <c r="K119" s="61">
        <f t="shared" si="5"/>
        <v>4719.5924603035328</v>
      </c>
      <c r="L119" s="61">
        <f t="shared" si="6"/>
        <v>245.88501434494282</v>
      </c>
      <c r="M119" s="74">
        <f t="shared" si="7"/>
        <v>4965.4774746484754</v>
      </c>
      <c r="N119" s="61">
        <f t="shared" si="8"/>
        <v>77462.930455240814</v>
      </c>
      <c r="O119" s="40"/>
      <c r="P119" s="40"/>
      <c r="Q119" s="40"/>
      <c r="R119" s="40"/>
      <c r="S119" s="40"/>
    </row>
    <row r="120" spans="9:19" ht="15.75" customHeight="1" thickBot="1" x14ac:dyDescent="0.3">
      <c r="I120" s="70">
        <v>105</v>
      </c>
      <c r="J120" s="61">
        <f t="shared" si="9"/>
        <v>77462.930455240814</v>
      </c>
      <c r="K120" s="61">
        <f t="shared" si="5"/>
        <v>4733.7131883930879</v>
      </c>
      <c r="L120" s="61">
        <f t="shared" si="6"/>
        <v>231.7642862553879</v>
      </c>
      <c r="M120" s="74">
        <f t="shared" si="7"/>
        <v>4965.4774746484754</v>
      </c>
      <c r="N120" s="61">
        <f t="shared" si="8"/>
        <v>72729.217266847729</v>
      </c>
      <c r="O120" s="40"/>
      <c r="P120" s="40"/>
      <c r="Q120" s="40"/>
      <c r="R120" s="40"/>
      <c r="S120" s="40"/>
    </row>
    <row r="121" spans="9:19" ht="15.75" customHeight="1" thickBot="1" x14ac:dyDescent="0.3">
      <c r="I121" s="70">
        <v>106</v>
      </c>
      <c r="J121" s="61">
        <f t="shared" si="9"/>
        <v>72729.217266847729</v>
      </c>
      <c r="K121" s="61">
        <f t="shared" si="5"/>
        <v>4747.8761648257896</v>
      </c>
      <c r="L121" s="61">
        <f t="shared" si="6"/>
        <v>217.60130982268549</v>
      </c>
      <c r="M121" s="74">
        <f t="shared" si="7"/>
        <v>4965.4774746484754</v>
      </c>
      <c r="N121" s="61">
        <f t="shared" si="8"/>
        <v>67981.341102021936</v>
      </c>
      <c r="O121" s="40"/>
      <c r="P121" s="40"/>
      <c r="Q121" s="40"/>
      <c r="R121" s="40"/>
      <c r="S121" s="40"/>
    </row>
    <row r="122" spans="9:19" ht="15.75" customHeight="1" thickBot="1" x14ac:dyDescent="0.3">
      <c r="I122" s="70">
        <v>107</v>
      </c>
      <c r="J122" s="61">
        <f t="shared" si="9"/>
        <v>67981.341102021936</v>
      </c>
      <c r="K122" s="61">
        <f t="shared" si="5"/>
        <v>4762.0815160060638</v>
      </c>
      <c r="L122" s="61">
        <f t="shared" si="6"/>
        <v>203.39595864241176</v>
      </c>
      <c r="M122" s="74">
        <f t="shared" si="7"/>
        <v>4965.4774746484754</v>
      </c>
      <c r="N122" s="61">
        <f t="shared" si="8"/>
        <v>63219.259586015869</v>
      </c>
      <c r="O122" s="40"/>
      <c r="P122" s="40"/>
      <c r="Q122" s="40"/>
      <c r="R122" s="40"/>
      <c r="S122" s="40"/>
    </row>
    <row r="123" spans="9:19" ht="15.75" customHeight="1" thickBot="1" x14ac:dyDescent="0.3">
      <c r="I123" s="70">
        <v>108</v>
      </c>
      <c r="J123" s="61">
        <f t="shared" si="9"/>
        <v>63219.259586015869</v>
      </c>
      <c r="K123" s="61">
        <f t="shared" si="5"/>
        <v>4776.3293687165269</v>
      </c>
      <c r="L123" s="61">
        <f t="shared" si="6"/>
        <v>189.14810593194861</v>
      </c>
      <c r="M123" s="74">
        <f t="shared" si="7"/>
        <v>4965.4774746484754</v>
      </c>
      <c r="N123" s="61">
        <f t="shared" si="8"/>
        <v>58442.930217299341</v>
      </c>
      <c r="O123" s="40"/>
      <c r="P123" s="40"/>
      <c r="Q123" s="40"/>
      <c r="R123" s="40"/>
      <c r="S123" s="40"/>
    </row>
    <row r="124" spans="9:19" ht="15.75" customHeight="1" thickBot="1" x14ac:dyDescent="0.3">
      <c r="I124" s="70">
        <v>109</v>
      </c>
      <c r="J124" s="61">
        <f t="shared" si="9"/>
        <v>58442.930217299341</v>
      </c>
      <c r="K124" s="61">
        <f t="shared" si="5"/>
        <v>4790.6198501191229</v>
      </c>
      <c r="L124" s="61">
        <f t="shared" si="6"/>
        <v>174.85762452935225</v>
      </c>
      <c r="M124" s="74">
        <f t="shared" si="7"/>
        <v>4965.4774746484754</v>
      </c>
      <c r="N124" s="61">
        <f t="shared" si="8"/>
        <v>53652.310367180216</v>
      </c>
      <c r="O124" s="40"/>
      <c r="P124" s="40"/>
      <c r="Q124" s="40"/>
      <c r="R124" s="40"/>
      <c r="S124" s="40"/>
    </row>
    <row r="125" spans="9:19" ht="15.75" customHeight="1" thickBot="1" x14ac:dyDescent="0.3">
      <c r="I125" s="70">
        <v>110</v>
      </c>
      <c r="J125" s="61">
        <f t="shared" si="9"/>
        <v>53652.310367180216</v>
      </c>
      <c r="K125" s="61">
        <f t="shared" si="5"/>
        <v>4804.9530877562574</v>
      </c>
      <c r="L125" s="61">
        <f t="shared" si="6"/>
        <v>160.52438689221825</v>
      </c>
      <c r="M125" s="74">
        <f t="shared" si="7"/>
        <v>4965.4774746484754</v>
      </c>
      <c r="N125" s="61">
        <f t="shared" si="8"/>
        <v>48847.357279423959</v>
      </c>
      <c r="O125" s="40"/>
      <c r="P125" s="40"/>
      <c r="Q125" s="40"/>
      <c r="R125" s="40"/>
      <c r="S125" s="40"/>
    </row>
    <row r="126" spans="9:19" ht="15.75" customHeight="1" thickBot="1" x14ac:dyDescent="0.3">
      <c r="I126" s="70">
        <v>111</v>
      </c>
      <c r="J126" s="61">
        <f t="shared" si="9"/>
        <v>48847.357279423959</v>
      </c>
      <c r="K126" s="61">
        <f t="shared" si="5"/>
        <v>4819.3292095519319</v>
      </c>
      <c r="L126" s="80">
        <f t="shared" si="6"/>
        <v>146.14826509654316</v>
      </c>
      <c r="M126" s="74">
        <f t="shared" si="7"/>
        <v>4965.4774746484754</v>
      </c>
      <c r="N126" s="61">
        <f t="shared" si="8"/>
        <v>44028.028069872031</v>
      </c>
      <c r="O126" s="40"/>
      <c r="P126" s="40"/>
      <c r="Q126" s="40"/>
      <c r="R126" s="40"/>
      <c r="S126" s="40"/>
    </row>
    <row r="127" spans="9:19" ht="15.75" customHeight="1" thickBot="1" x14ac:dyDescent="0.3">
      <c r="I127" s="70">
        <v>112</v>
      </c>
      <c r="J127" s="61">
        <f t="shared" si="9"/>
        <v>44028.028069872031</v>
      </c>
      <c r="K127" s="61">
        <f t="shared" si="5"/>
        <v>4833.7483438128929</v>
      </c>
      <c r="L127" s="61">
        <f t="shared" si="6"/>
        <v>131.72913083558288</v>
      </c>
      <c r="M127" s="74">
        <f t="shared" si="7"/>
        <v>4965.4774746484754</v>
      </c>
      <c r="N127" s="61">
        <f t="shared" si="8"/>
        <v>39194.27972605914</v>
      </c>
      <c r="O127" s="40"/>
      <c r="P127" s="40"/>
      <c r="Q127" s="40"/>
      <c r="R127" s="40"/>
      <c r="S127" s="40"/>
    </row>
    <row r="128" spans="9:19" ht="15.75" customHeight="1" thickBot="1" x14ac:dyDescent="0.3">
      <c r="I128" s="70">
        <v>113</v>
      </c>
      <c r="J128" s="61">
        <f t="shared" si="9"/>
        <v>39194.27972605914</v>
      </c>
      <c r="K128" s="61">
        <f t="shared" si="5"/>
        <v>4848.2106192297679</v>
      </c>
      <c r="L128" s="61">
        <f t="shared" si="6"/>
        <v>117.26685541870748</v>
      </c>
      <c r="M128" s="74">
        <f t="shared" si="7"/>
        <v>4965.4774746484754</v>
      </c>
      <c r="N128" s="61">
        <f t="shared" si="8"/>
        <v>34346.069106829375</v>
      </c>
      <c r="O128" s="40"/>
      <c r="P128" s="40"/>
      <c r="Q128" s="40"/>
      <c r="R128" s="40"/>
      <c r="S128" s="40"/>
    </row>
    <row r="129" spans="6:19" ht="15.75" customHeight="1" thickBot="1" x14ac:dyDescent="0.3">
      <c r="I129" s="70">
        <v>114</v>
      </c>
      <c r="J129" s="61">
        <f t="shared" si="9"/>
        <v>34346.069106829375</v>
      </c>
      <c r="K129" s="61">
        <f t="shared" si="5"/>
        <v>4862.716164878223</v>
      </c>
      <c r="L129" s="61">
        <f t="shared" si="6"/>
        <v>102.76130977025262</v>
      </c>
      <c r="M129" s="74">
        <f t="shared" si="7"/>
        <v>4965.4774746484754</v>
      </c>
      <c r="N129" s="61">
        <f t="shared" si="8"/>
        <v>29483.352941951151</v>
      </c>
      <c r="O129" s="40"/>
      <c r="P129" s="40"/>
      <c r="Q129" s="40"/>
      <c r="R129" s="40"/>
      <c r="S129" s="40"/>
    </row>
    <row r="130" spans="6:19" ht="15.75" customHeight="1" thickBot="1" x14ac:dyDescent="0.3">
      <c r="I130" s="70">
        <v>115</v>
      </c>
      <c r="J130" s="61">
        <f t="shared" si="9"/>
        <v>29483.352941951151</v>
      </c>
      <c r="K130" s="61">
        <f t="shared" si="5"/>
        <v>4877.265110220108</v>
      </c>
      <c r="L130" s="61">
        <f t="shared" si="6"/>
        <v>88.212364428367621</v>
      </c>
      <c r="M130" s="74">
        <f t="shared" si="7"/>
        <v>4965.4774746484754</v>
      </c>
      <c r="N130" s="61">
        <f t="shared" si="8"/>
        <v>24606.087831731042</v>
      </c>
      <c r="O130" s="40"/>
      <c r="P130" s="40"/>
      <c r="Q130" s="40"/>
      <c r="R130" s="40"/>
      <c r="S130" s="40"/>
    </row>
    <row r="131" spans="6:19" ht="15.75" customHeight="1" thickBot="1" x14ac:dyDescent="0.3">
      <c r="I131" s="70">
        <v>116</v>
      </c>
      <c r="J131" s="61">
        <f t="shared" si="9"/>
        <v>24606.087831731042</v>
      </c>
      <c r="K131" s="61">
        <f t="shared" si="5"/>
        <v>4891.8575851046153</v>
      </c>
      <c r="L131" s="61">
        <f t="shared" si="6"/>
        <v>73.619889543859898</v>
      </c>
      <c r="M131" s="74">
        <f t="shared" si="7"/>
        <v>4965.4774746484754</v>
      </c>
      <c r="N131" s="61">
        <f t="shared" si="8"/>
        <v>19714.230246626426</v>
      </c>
      <c r="O131" s="40"/>
      <c r="P131" s="40"/>
      <c r="Q131" s="40"/>
      <c r="R131" s="40"/>
      <c r="S131" s="40"/>
    </row>
    <row r="132" spans="6:19" ht="15.75" customHeight="1" thickBot="1" x14ac:dyDescent="0.3">
      <c r="I132" s="70">
        <v>117</v>
      </c>
      <c r="J132" s="61">
        <f t="shared" si="9"/>
        <v>19714.230246626426</v>
      </c>
      <c r="K132" s="61">
        <f t="shared" si="5"/>
        <v>4906.4937197694389</v>
      </c>
      <c r="L132" s="61">
        <f t="shared" si="6"/>
        <v>58.983754879036212</v>
      </c>
      <c r="M132" s="74">
        <f t="shared" si="7"/>
        <v>4965.4774746484754</v>
      </c>
      <c r="N132" s="61">
        <f t="shared" si="8"/>
        <v>14807.736526856988</v>
      </c>
      <c r="O132" s="40"/>
      <c r="P132" s="40"/>
      <c r="Q132" s="40"/>
      <c r="R132" s="40"/>
      <c r="S132" s="40"/>
    </row>
    <row r="133" spans="6:19" ht="15.75" customHeight="1" thickBot="1" x14ac:dyDescent="0.3">
      <c r="I133" s="70">
        <v>118</v>
      </c>
      <c r="J133" s="61">
        <f t="shared" si="9"/>
        <v>14807.736526856988</v>
      </c>
      <c r="K133" s="61">
        <f t="shared" si="5"/>
        <v>4921.1736448419351</v>
      </c>
      <c r="L133" s="61">
        <f t="shared" si="6"/>
        <v>44.303829806540172</v>
      </c>
      <c r="M133" s="74">
        <f t="shared" si="7"/>
        <v>4965.4774746484754</v>
      </c>
      <c r="N133" s="61">
        <f t="shared" si="8"/>
        <v>9886.5628820150523</v>
      </c>
      <c r="O133" s="40"/>
      <c r="P133" s="40"/>
      <c r="Q133" s="40"/>
      <c r="R133" s="40"/>
      <c r="S133" s="40"/>
    </row>
    <row r="134" spans="6:19" ht="15.75" customHeight="1" thickBot="1" x14ac:dyDescent="0.3">
      <c r="I134" s="70">
        <v>119</v>
      </c>
      <c r="J134" s="61">
        <f t="shared" si="9"/>
        <v>9886.5628820150523</v>
      </c>
      <c r="K134" s="61">
        <f t="shared" si="5"/>
        <v>4935.897491340289</v>
      </c>
      <c r="L134" s="61">
        <f t="shared" si="6"/>
        <v>29.579983308186428</v>
      </c>
      <c r="M134" s="74">
        <f t="shared" si="7"/>
        <v>4965.4774746484754</v>
      </c>
      <c r="N134" s="61">
        <f t="shared" si="8"/>
        <v>4950.6653906747633</v>
      </c>
      <c r="O134" s="40"/>
      <c r="P134" s="40"/>
      <c r="Q134" s="40"/>
      <c r="R134" s="40"/>
      <c r="S134" s="40"/>
    </row>
    <row r="135" spans="6:19" ht="15.75" customHeight="1" thickBot="1" x14ac:dyDescent="0.3">
      <c r="I135" s="70">
        <v>120</v>
      </c>
      <c r="J135" s="61">
        <f t="shared" si="9"/>
        <v>4950.6653906747633</v>
      </c>
      <c r="K135" s="61">
        <f t="shared" si="5"/>
        <v>4950.6653906746842</v>
      </c>
      <c r="L135" s="61">
        <f t="shared" si="6"/>
        <v>14.812083973791365</v>
      </c>
      <c r="M135" s="74">
        <f t="shared" si="7"/>
        <v>4965.4774746484754</v>
      </c>
      <c r="N135" s="80">
        <f t="shared" si="8"/>
        <v>7.9126039054244757E-11</v>
      </c>
      <c r="O135" s="40"/>
      <c r="P135" s="40"/>
      <c r="Q135" s="40"/>
      <c r="R135" s="40"/>
      <c r="S135" s="40"/>
    </row>
    <row r="136" spans="6:19" ht="15.75" customHeight="1" x14ac:dyDescent="0.25">
      <c r="I136" s="40"/>
      <c r="J136" s="41"/>
      <c r="K136" s="43"/>
      <c r="L136" s="40"/>
      <c r="M136" s="40"/>
      <c r="N136" s="40"/>
      <c r="O136" s="40"/>
      <c r="P136" s="40"/>
      <c r="Q136" s="40"/>
      <c r="R136" s="40"/>
      <c r="S136" s="40"/>
    </row>
    <row r="137" spans="6:19" ht="15.75" customHeight="1" x14ac:dyDescent="0.25">
      <c r="I137" s="40"/>
      <c r="J137" s="110" t="s">
        <v>25</v>
      </c>
      <c r="K137" s="111">
        <f>L126</f>
        <v>146.14826509654316</v>
      </c>
      <c r="L137" s="40"/>
      <c r="M137" s="40"/>
      <c r="N137" s="40"/>
      <c r="O137" s="40"/>
      <c r="P137" s="40"/>
      <c r="Q137" s="40"/>
      <c r="R137" s="40"/>
      <c r="S137" s="40"/>
    </row>
    <row r="138" spans="6:19" ht="15.75" customHeight="1" x14ac:dyDescent="0.25">
      <c r="I138" s="40"/>
      <c r="J138" s="41"/>
      <c r="K138" s="43"/>
      <c r="L138" s="40"/>
      <c r="M138" s="40"/>
      <c r="N138" s="40"/>
      <c r="O138" s="40"/>
      <c r="P138" s="40"/>
      <c r="Q138" s="40"/>
      <c r="R138" s="40"/>
      <c r="S138" s="40"/>
    </row>
    <row r="139" spans="6:19" ht="15.75" customHeight="1" x14ac:dyDescent="0.25">
      <c r="I139" s="40"/>
      <c r="J139" s="41"/>
      <c r="K139" s="43"/>
      <c r="L139" s="40"/>
      <c r="M139" s="40"/>
      <c r="N139" s="40"/>
      <c r="O139" s="40"/>
      <c r="P139" s="40"/>
      <c r="Q139" s="40"/>
      <c r="R139" s="40"/>
      <c r="S139" s="40"/>
    </row>
    <row r="140" spans="6:19" ht="15.75" customHeight="1" x14ac:dyDescent="0.25">
      <c r="M140" s="40"/>
      <c r="N140" s="40"/>
      <c r="O140" s="40"/>
      <c r="P140" s="40"/>
      <c r="Q140" s="40"/>
      <c r="R140" s="40"/>
      <c r="S140" s="40"/>
    </row>
    <row r="141" spans="6:19" ht="15.75" customHeight="1" x14ac:dyDescent="0.25"/>
    <row r="142" spans="6:19" ht="15.75" customHeight="1" x14ac:dyDescent="0.25">
      <c r="I142" s="40"/>
      <c r="J142" s="40"/>
      <c r="K142" s="40"/>
      <c r="L142" s="40"/>
      <c r="M142" s="40"/>
      <c r="N142" s="40"/>
      <c r="O142" s="40"/>
      <c r="P142" s="40"/>
      <c r="Q142" s="40"/>
      <c r="R142" s="40"/>
      <c r="S142" s="40"/>
    </row>
    <row r="143" spans="6:19" ht="12.6" customHeight="1" thickBot="1" x14ac:dyDescent="0.3">
      <c r="I143" s="40"/>
      <c r="J143" s="40"/>
      <c r="K143" s="40"/>
      <c r="L143" s="40"/>
      <c r="M143" s="40"/>
      <c r="N143" s="40"/>
      <c r="O143" s="40"/>
      <c r="P143" s="40"/>
      <c r="Q143" s="40"/>
      <c r="R143" s="40"/>
      <c r="S143" s="40"/>
    </row>
    <row r="144" spans="6:19" ht="21" customHeight="1" x14ac:dyDescent="0.4">
      <c r="F144" s="75" t="s">
        <v>54</v>
      </c>
      <c r="I144" s="113" t="s">
        <v>53</v>
      </c>
      <c r="J144" s="113"/>
      <c r="K144" s="113"/>
      <c r="L144" s="113"/>
      <c r="M144" s="113"/>
      <c r="N144" s="113"/>
      <c r="O144" s="113"/>
      <c r="P144" s="113"/>
      <c r="Q144" s="40"/>
      <c r="R144" s="40"/>
      <c r="S144" s="40"/>
    </row>
    <row r="145" spans="7:19" ht="15.75" customHeight="1" x14ac:dyDescent="0.25">
      <c r="I145" s="114"/>
      <c r="J145" s="114"/>
      <c r="K145" s="114"/>
      <c r="L145" s="114"/>
      <c r="M145" s="114"/>
      <c r="N145" s="114"/>
      <c r="O145" s="114"/>
      <c r="P145" s="114"/>
      <c r="Q145" s="40"/>
      <c r="R145" s="40"/>
      <c r="S145" s="40"/>
    </row>
    <row r="146" spans="7:19" ht="15.75" customHeight="1" x14ac:dyDescent="0.25">
      <c r="I146" s="114"/>
      <c r="J146" s="114"/>
      <c r="K146" s="114"/>
      <c r="L146" s="114"/>
      <c r="M146" s="114"/>
      <c r="N146" s="114"/>
      <c r="O146" s="114"/>
      <c r="P146" s="114"/>
      <c r="Q146" s="40"/>
      <c r="R146" s="40"/>
      <c r="S146" s="40"/>
    </row>
    <row r="147" spans="7:19" ht="15.75" customHeight="1" x14ac:dyDescent="0.25">
      <c r="I147" s="114"/>
      <c r="J147" s="114"/>
      <c r="K147" s="114"/>
      <c r="L147" s="114"/>
      <c r="M147" s="114"/>
      <c r="N147" s="114"/>
      <c r="O147" s="114"/>
      <c r="P147" s="114"/>
      <c r="Q147" s="40"/>
      <c r="R147" s="40"/>
      <c r="S147" s="40"/>
    </row>
    <row r="148" spans="7:19" ht="12.6" customHeight="1" x14ac:dyDescent="0.25">
      <c r="I148" s="114"/>
      <c r="J148" s="114"/>
      <c r="K148" s="114"/>
      <c r="L148" s="114"/>
      <c r="M148" s="114"/>
      <c r="N148" s="114"/>
      <c r="O148" s="114"/>
      <c r="P148" s="114"/>
      <c r="Q148" s="40"/>
      <c r="R148" s="40"/>
      <c r="S148" s="40"/>
    </row>
    <row r="149" spans="7:19" ht="44.4" customHeight="1" x14ac:dyDescent="0.25">
      <c r="I149" s="114"/>
      <c r="J149" s="114"/>
      <c r="K149" s="114"/>
      <c r="L149" s="114"/>
      <c r="M149" s="114"/>
      <c r="N149" s="114"/>
      <c r="O149" s="114"/>
      <c r="P149" s="114"/>
      <c r="Q149" s="40"/>
      <c r="R149" s="40"/>
      <c r="S149" s="40"/>
    </row>
    <row r="150" spans="7:19" ht="26.4" customHeight="1" x14ac:dyDescent="0.4">
      <c r="J150" s="115">
        <v>40000</v>
      </c>
      <c r="K150" s="115" t="s">
        <v>56</v>
      </c>
      <c r="L150" s="115"/>
      <c r="M150" s="118">
        <v>0.12</v>
      </c>
      <c r="N150" s="116"/>
      <c r="O150" s="40"/>
      <c r="P150" s="40"/>
      <c r="Q150" s="40"/>
      <c r="R150" s="40"/>
      <c r="S150" s="40"/>
    </row>
    <row r="151" spans="7:19" ht="26.4" customHeight="1" x14ac:dyDescent="0.4">
      <c r="J151" s="118">
        <f>M150/M151</f>
        <v>0.01</v>
      </c>
      <c r="K151" s="115" t="s">
        <v>55</v>
      </c>
      <c r="L151" s="115"/>
      <c r="M151" s="115">
        <v>12</v>
      </c>
      <c r="N151" s="116"/>
      <c r="O151" s="40"/>
      <c r="P151" s="40"/>
      <c r="Q151" s="40"/>
      <c r="R151" s="40"/>
      <c r="S151" s="40"/>
    </row>
    <row r="152" spans="7:19" ht="26.4" customHeight="1" x14ac:dyDescent="0.4">
      <c r="G152" s="121">
        <f>J152*8</f>
        <v>-43518.989429870417</v>
      </c>
      <c r="J152" s="120">
        <f>PMT(J151,J154,J155,,)</f>
        <v>-5439.8736787338021</v>
      </c>
      <c r="K152" s="115" t="s">
        <v>30</v>
      </c>
      <c r="L152" s="115"/>
      <c r="M152" s="115"/>
      <c r="N152" s="116"/>
      <c r="O152" s="40"/>
      <c r="P152" s="40"/>
      <c r="Q152" s="40"/>
      <c r="R152" s="40"/>
      <c r="S152" s="40"/>
    </row>
    <row r="153" spans="7:19" ht="26.4" customHeight="1" x14ac:dyDescent="0.4">
      <c r="J153" s="115">
        <v>0</v>
      </c>
      <c r="K153" s="115" t="s">
        <v>57</v>
      </c>
      <c r="L153" s="115"/>
      <c r="M153" s="115"/>
      <c r="N153" s="116"/>
      <c r="O153" s="40"/>
      <c r="P153" s="40"/>
      <c r="Q153" s="40"/>
      <c r="R153" s="40"/>
      <c r="S153" s="40"/>
    </row>
    <row r="154" spans="7:19" ht="26.4" customHeight="1" x14ac:dyDescent="0.4">
      <c r="J154" s="115">
        <v>8</v>
      </c>
      <c r="K154" s="115" t="s">
        <v>34</v>
      </c>
      <c r="L154" s="115">
        <v>4</v>
      </c>
      <c r="M154" s="115"/>
      <c r="N154" s="116"/>
      <c r="O154" s="40"/>
      <c r="P154" s="40"/>
      <c r="Q154" s="40"/>
      <c r="R154" s="40"/>
      <c r="S154" s="40"/>
    </row>
    <row r="155" spans="7:19" ht="26.4" customHeight="1" x14ac:dyDescent="0.4">
      <c r="J155" s="119">
        <f>FV(J151,L154,,-J150)</f>
        <v>41624.160400000001</v>
      </c>
      <c r="K155" s="115" t="s">
        <v>58</v>
      </c>
      <c r="L155" s="115"/>
      <c r="M155" s="115"/>
      <c r="N155" s="116"/>
      <c r="O155" s="40"/>
      <c r="P155" s="40"/>
      <c r="Q155" s="40"/>
      <c r="R155" s="40"/>
      <c r="S155" s="40"/>
    </row>
    <row r="156" spans="7:19" ht="26.4" customHeight="1" x14ac:dyDescent="0.4">
      <c r="J156" s="115"/>
      <c r="K156" s="115"/>
      <c r="L156" s="115"/>
      <c r="M156" s="115"/>
      <c r="N156" s="116"/>
      <c r="O156" s="40"/>
      <c r="P156" s="40"/>
      <c r="Q156" s="40"/>
      <c r="R156" s="40"/>
      <c r="S156" s="40"/>
    </row>
    <row r="157" spans="7:19" ht="26.4" customHeight="1" x14ac:dyDescent="0.4">
      <c r="J157" s="115"/>
      <c r="K157" s="115"/>
      <c r="L157" s="115"/>
      <c r="M157" s="115"/>
      <c r="N157" s="116"/>
      <c r="O157" s="40"/>
      <c r="P157" s="40"/>
      <c r="Q157" s="40"/>
      <c r="R157" s="40"/>
      <c r="S157" s="40"/>
    </row>
    <row r="158" spans="7:19" ht="26.4" customHeight="1" x14ac:dyDescent="0.4">
      <c r="J158" s="115"/>
      <c r="K158" s="115"/>
      <c r="L158" s="115"/>
      <c r="M158" s="115"/>
      <c r="N158" s="116"/>
      <c r="O158" s="40"/>
      <c r="P158" s="40"/>
      <c r="Q158" s="40"/>
      <c r="R158" s="40"/>
      <c r="S158" s="40"/>
    </row>
    <row r="159" spans="7:19" ht="26.4" customHeight="1" x14ac:dyDescent="0.4">
      <c r="J159" s="115"/>
      <c r="K159" s="115"/>
      <c r="L159" s="115"/>
      <c r="M159" s="115"/>
      <c r="N159" s="116"/>
      <c r="O159" s="40"/>
      <c r="P159" s="40"/>
      <c r="Q159" s="40"/>
      <c r="R159" s="40"/>
      <c r="S159" s="40"/>
    </row>
    <row r="160" spans="7:19" ht="15.75" customHeight="1" x14ac:dyDescent="0.4">
      <c r="J160" s="117"/>
      <c r="K160" s="117"/>
      <c r="L160" s="116"/>
      <c r="M160" s="116"/>
      <c r="N160" s="117"/>
      <c r="O160" s="44"/>
      <c r="P160" s="40"/>
      <c r="Q160" s="40"/>
      <c r="R160" s="40"/>
      <c r="S160" s="40"/>
    </row>
    <row r="161" spans="6:19" ht="15.75" customHeight="1" x14ac:dyDescent="0.4">
      <c r="J161" s="116"/>
      <c r="K161" s="116"/>
      <c r="L161" s="116"/>
      <c r="M161" s="116"/>
      <c r="N161" s="117"/>
      <c r="O161" s="44"/>
      <c r="P161" s="40"/>
      <c r="Q161" s="40"/>
      <c r="R161" s="40"/>
      <c r="S161" s="40"/>
    </row>
    <row r="162" spans="6:19" ht="15.75" customHeight="1" x14ac:dyDescent="0.25">
      <c r="J162" s="40"/>
      <c r="K162" s="40"/>
      <c r="L162" s="40"/>
      <c r="M162" s="45"/>
      <c r="N162" s="40"/>
      <c r="O162" s="40"/>
      <c r="P162" s="40"/>
      <c r="Q162" s="40"/>
      <c r="R162" s="40"/>
      <c r="S162" s="40"/>
    </row>
    <row r="163" spans="6:19" ht="15.75" customHeight="1" x14ac:dyDescent="0.25">
      <c r="I163" s="40"/>
      <c r="J163" s="42"/>
      <c r="K163" s="40"/>
      <c r="L163" s="40"/>
      <c r="M163" s="45"/>
      <c r="N163" s="40"/>
      <c r="O163" s="40"/>
      <c r="P163" s="40"/>
      <c r="S163" s="40"/>
    </row>
    <row r="164" spans="6:19" ht="15.75" customHeight="1" x14ac:dyDescent="0.25">
      <c r="I164" s="40"/>
      <c r="J164" s="40"/>
      <c r="K164" s="40"/>
      <c r="L164" s="40"/>
      <c r="M164" s="40"/>
      <c r="N164" s="40"/>
      <c r="O164" s="40"/>
      <c r="P164" s="40"/>
      <c r="S164" s="40"/>
    </row>
    <row r="165" spans="6:19" ht="22.8" customHeight="1" x14ac:dyDescent="0.4">
      <c r="F165" s="75" t="s">
        <v>59</v>
      </c>
      <c r="I165" s="112" t="s">
        <v>60</v>
      </c>
      <c r="J165" s="122"/>
      <c r="K165" s="122"/>
      <c r="L165" s="122"/>
      <c r="M165" s="122"/>
      <c r="N165" s="122"/>
      <c r="O165" s="122"/>
      <c r="P165" s="40"/>
      <c r="S165" s="40"/>
    </row>
    <row r="166" spans="6:19" ht="15.75" customHeight="1" x14ac:dyDescent="0.25">
      <c r="I166" s="122"/>
      <c r="J166" s="122"/>
      <c r="K166" s="122"/>
      <c r="L166" s="122"/>
      <c r="M166" s="122"/>
      <c r="N166" s="122"/>
      <c r="O166" s="122"/>
      <c r="P166" s="40"/>
      <c r="S166" s="40"/>
    </row>
    <row r="167" spans="6:19" ht="22.8" customHeight="1" x14ac:dyDescent="0.25">
      <c r="I167" s="122"/>
      <c r="J167" s="122"/>
      <c r="K167" s="122"/>
      <c r="L167" s="122"/>
      <c r="M167" s="122"/>
      <c r="N167" s="122"/>
      <c r="O167" s="122"/>
      <c r="P167" s="40"/>
      <c r="S167" s="40"/>
    </row>
    <row r="168" spans="6:19" ht="15.75" customHeight="1" x14ac:dyDescent="0.25">
      <c r="I168" s="122"/>
      <c r="J168" s="122"/>
      <c r="K168" s="122"/>
      <c r="L168" s="122"/>
      <c r="M168" s="122"/>
      <c r="N168" s="122"/>
      <c r="O168" s="122"/>
      <c r="P168" s="40"/>
      <c r="S168" s="40"/>
    </row>
    <row r="169" spans="6:19" ht="43.2" customHeight="1" x14ac:dyDescent="0.25">
      <c r="I169" s="122"/>
      <c r="J169" s="122"/>
      <c r="K169" s="122"/>
      <c r="L169" s="122"/>
      <c r="M169" s="122"/>
      <c r="N169" s="122"/>
      <c r="O169" s="122"/>
    </row>
    <row r="170" spans="6:19" ht="15.75" customHeight="1" x14ac:dyDescent="0.25"/>
    <row r="171" spans="6:19" ht="15.75" customHeight="1" x14ac:dyDescent="0.25">
      <c r="I171" s="9" t="s">
        <v>0</v>
      </c>
      <c r="J171" s="7"/>
      <c r="K171" s="7"/>
      <c r="L171" s="7"/>
      <c r="M171" s="7"/>
      <c r="N171" s="7"/>
    </row>
    <row r="172" spans="6:19" ht="15.75" customHeight="1" x14ac:dyDescent="0.25">
      <c r="I172" s="6" t="s">
        <v>1</v>
      </c>
      <c r="J172" s="10">
        <v>80000</v>
      </c>
      <c r="K172" s="7" t="s">
        <v>2</v>
      </c>
      <c r="L172" s="7"/>
      <c r="M172" s="11">
        <v>6.1600000000000002E-2</v>
      </c>
      <c r="N172" s="10"/>
    </row>
    <row r="173" spans="6:19" ht="15.75" customHeight="1" x14ac:dyDescent="0.25">
      <c r="I173" s="6" t="s">
        <v>3</v>
      </c>
      <c r="J173" s="7">
        <f>10*12</f>
        <v>120</v>
      </c>
      <c r="K173" s="7" t="s">
        <v>4</v>
      </c>
      <c r="L173" s="7"/>
      <c r="M173" s="7">
        <v>12</v>
      </c>
      <c r="N173" s="7"/>
    </row>
    <row r="174" spans="6:19" ht="15.75" customHeight="1" x14ac:dyDescent="0.25">
      <c r="I174" s="6" t="s">
        <v>5</v>
      </c>
      <c r="J174" s="11">
        <f>(1+M172)^(1/12)-1</f>
        <v>4.9938616381550727E-3</v>
      </c>
      <c r="K174" s="7" t="s">
        <v>6</v>
      </c>
      <c r="L174" s="7"/>
      <c r="M174" s="7"/>
      <c r="N174" s="11"/>
    </row>
    <row r="175" spans="6:19" ht="15.75" customHeight="1" thickBot="1" x14ac:dyDescent="0.3">
      <c r="I175" s="6"/>
      <c r="J175" s="81">
        <f>J172/J173</f>
        <v>666.66666666666663</v>
      </c>
      <c r="K175" s="73" t="s">
        <v>61</v>
      </c>
      <c r="L175" s="7"/>
      <c r="M175" s="7"/>
      <c r="N175" s="7"/>
    </row>
    <row r="176" spans="6:19" ht="15.75" customHeight="1" thickBot="1" x14ac:dyDescent="0.3">
      <c r="I176" s="72" t="s">
        <v>7</v>
      </c>
      <c r="J176" s="72" t="s">
        <v>16</v>
      </c>
      <c r="K176" s="72" t="s">
        <v>8</v>
      </c>
      <c r="L176" s="72" t="s">
        <v>9</v>
      </c>
      <c r="M176" s="72" t="s">
        <v>10</v>
      </c>
      <c r="N176" s="72" t="s">
        <v>11</v>
      </c>
    </row>
    <row r="177" spans="9:14" ht="15.75" customHeight="1" thickBot="1" x14ac:dyDescent="0.3">
      <c r="I177" s="70">
        <v>1</v>
      </c>
      <c r="J177" s="71">
        <f>J172</f>
        <v>80000</v>
      </c>
      <c r="K177" s="61">
        <f>$J$175</f>
        <v>666.66666666666663</v>
      </c>
      <c r="L177" s="61">
        <f>$J$174*J177</f>
        <v>399.50893105240584</v>
      </c>
      <c r="M177" s="74">
        <f>K177+L177</f>
        <v>1066.1755977190724</v>
      </c>
      <c r="N177" s="61">
        <f>J177-K177</f>
        <v>79333.333333333328</v>
      </c>
    </row>
    <row r="178" spans="9:14" ht="15.75" customHeight="1" thickBot="1" x14ac:dyDescent="0.3">
      <c r="I178" s="70">
        <v>2</v>
      </c>
      <c r="J178" s="61">
        <f>N177</f>
        <v>79333.333333333328</v>
      </c>
      <c r="K178" s="61">
        <f t="shared" ref="K178:K241" si="10">$J$175</f>
        <v>666.66666666666663</v>
      </c>
      <c r="L178" s="61">
        <f t="shared" ref="L178:L241" si="11">$J$174*J178</f>
        <v>396.17968996030243</v>
      </c>
      <c r="M178" s="74">
        <f t="shared" ref="M178:M241" si="12">K178+L178</f>
        <v>1062.8463566269691</v>
      </c>
      <c r="N178" s="61">
        <f t="shared" ref="N178:N241" si="13">J178-K178</f>
        <v>78666.666666666657</v>
      </c>
    </row>
    <row r="179" spans="9:14" ht="15.75" customHeight="1" thickBot="1" x14ac:dyDescent="0.3">
      <c r="I179" s="70">
        <v>3</v>
      </c>
      <c r="J179" s="61">
        <f t="shared" ref="J179:J242" si="14">N178</f>
        <v>78666.666666666657</v>
      </c>
      <c r="K179" s="61">
        <f t="shared" si="10"/>
        <v>666.66666666666663</v>
      </c>
      <c r="L179" s="61">
        <f t="shared" si="11"/>
        <v>392.85044886819901</v>
      </c>
      <c r="M179" s="74">
        <f t="shared" si="12"/>
        <v>1059.5171155348658</v>
      </c>
      <c r="N179" s="61">
        <f t="shared" si="13"/>
        <v>77999.999999999985</v>
      </c>
    </row>
    <row r="180" spans="9:14" ht="15.75" customHeight="1" thickBot="1" x14ac:dyDescent="0.3">
      <c r="I180" s="70">
        <v>4</v>
      </c>
      <c r="J180" s="61">
        <f t="shared" si="14"/>
        <v>77999.999999999985</v>
      </c>
      <c r="K180" s="61">
        <f t="shared" si="10"/>
        <v>666.66666666666663</v>
      </c>
      <c r="L180" s="61">
        <f t="shared" si="11"/>
        <v>389.52120777609559</v>
      </c>
      <c r="M180" s="74">
        <f t="shared" si="12"/>
        <v>1056.1878744427622</v>
      </c>
      <c r="N180" s="61">
        <f t="shared" si="13"/>
        <v>77333.333333333314</v>
      </c>
    </row>
    <row r="181" spans="9:14" ht="15.75" customHeight="1" thickBot="1" x14ac:dyDescent="0.3">
      <c r="I181" s="70">
        <v>5</v>
      </c>
      <c r="J181" s="61">
        <f t="shared" si="14"/>
        <v>77333.333333333314</v>
      </c>
      <c r="K181" s="61">
        <f t="shared" si="10"/>
        <v>666.66666666666663</v>
      </c>
      <c r="L181" s="61">
        <f t="shared" si="11"/>
        <v>386.19196668399218</v>
      </c>
      <c r="M181" s="74">
        <f t="shared" si="12"/>
        <v>1052.8586333506587</v>
      </c>
      <c r="N181" s="61">
        <f t="shared" si="13"/>
        <v>76666.666666666642</v>
      </c>
    </row>
    <row r="182" spans="9:14" ht="15.75" customHeight="1" thickBot="1" x14ac:dyDescent="0.3">
      <c r="I182" s="70">
        <v>6</v>
      </c>
      <c r="J182" s="61">
        <f t="shared" si="14"/>
        <v>76666.666666666642</v>
      </c>
      <c r="K182" s="61">
        <f t="shared" si="10"/>
        <v>666.66666666666663</v>
      </c>
      <c r="L182" s="61">
        <f t="shared" si="11"/>
        <v>382.86272559188876</v>
      </c>
      <c r="M182" s="74">
        <f t="shared" si="12"/>
        <v>1049.5293922585554</v>
      </c>
      <c r="N182" s="61">
        <f t="shared" si="13"/>
        <v>75999.999999999971</v>
      </c>
    </row>
    <row r="183" spans="9:14" ht="15.75" customHeight="1" thickBot="1" x14ac:dyDescent="0.3">
      <c r="I183" s="70">
        <v>7</v>
      </c>
      <c r="J183" s="61">
        <f t="shared" si="14"/>
        <v>75999.999999999971</v>
      </c>
      <c r="K183" s="61">
        <f t="shared" si="10"/>
        <v>666.66666666666663</v>
      </c>
      <c r="L183" s="61">
        <f t="shared" si="11"/>
        <v>379.5334844997854</v>
      </c>
      <c r="M183" s="74">
        <f t="shared" si="12"/>
        <v>1046.2001511664521</v>
      </c>
      <c r="N183" s="61">
        <f t="shared" si="13"/>
        <v>75333.333333333299</v>
      </c>
    </row>
    <row r="184" spans="9:14" ht="15.75" customHeight="1" thickBot="1" x14ac:dyDescent="0.3">
      <c r="I184" s="70">
        <v>8</v>
      </c>
      <c r="J184" s="61">
        <f t="shared" si="14"/>
        <v>75333.333333333299</v>
      </c>
      <c r="K184" s="61">
        <f t="shared" si="10"/>
        <v>666.66666666666663</v>
      </c>
      <c r="L184" s="61">
        <f t="shared" si="11"/>
        <v>376.20424340768199</v>
      </c>
      <c r="M184" s="74">
        <f t="shared" si="12"/>
        <v>1042.8709100743486</v>
      </c>
      <c r="N184" s="61">
        <f t="shared" si="13"/>
        <v>74666.666666666628</v>
      </c>
    </row>
    <row r="185" spans="9:14" ht="15.75" customHeight="1" thickBot="1" x14ac:dyDescent="0.3">
      <c r="I185" s="70">
        <v>9</v>
      </c>
      <c r="J185" s="61">
        <f t="shared" si="14"/>
        <v>74666.666666666628</v>
      </c>
      <c r="K185" s="61">
        <f t="shared" si="10"/>
        <v>666.66666666666663</v>
      </c>
      <c r="L185" s="61">
        <f t="shared" si="11"/>
        <v>372.87500231557857</v>
      </c>
      <c r="M185" s="74">
        <f t="shared" si="12"/>
        <v>1039.5416689822453</v>
      </c>
      <c r="N185" s="61">
        <f t="shared" si="13"/>
        <v>73999.999999999956</v>
      </c>
    </row>
    <row r="186" spans="9:14" ht="15.75" customHeight="1" thickBot="1" x14ac:dyDescent="0.3">
      <c r="I186" s="70">
        <v>10</v>
      </c>
      <c r="J186" s="61">
        <f t="shared" si="14"/>
        <v>73999.999999999956</v>
      </c>
      <c r="K186" s="61">
        <f t="shared" si="10"/>
        <v>666.66666666666663</v>
      </c>
      <c r="L186" s="61">
        <f t="shared" si="11"/>
        <v>369.54576122347515</v>
      </c>
      <c r="M186" s="74">
        <f t="shared" si="12"/>
        <v>1036.2124278901417</v>
      </c>
      <c r="N186" s="61">
        <f t="shared" si="13"/>
        <v>73333.333333333285</v>
      </c>
    </row>
    <row r="187" spans="9:14" ht="15.75" customHeight="1" thickBot="1" x14ac:dyDescent="0.3">
      <c r="I187" s="70">
        <v>11</v>
      </c>
      <c r="J187" s="61">
        <f t="shared" si="14"/>
        <v>73333.333333333285</v>
      </c>
      <c r="K187" s="61">
        <f t="shared" si="10"/>
        <v>666.66666666666663</v>
      </c>
      <c r="L187" s="61">
        <f t="shared" si="11"/>
        <v>366.21652013137174</v>
      </c>
      <c r="M187" s="74">
        <f t="shared" si="12"/>
        <v>1032.8831867980384</v>
      </c>
      <c r="N187" s="61">
        <f t="shared" si="13"/>
        <v>72666.666666666613</v>
      </c>
    </row>
    <row r="188" spans="9:14" ht="15.75" customHeight="1" thickBot="1" x14ac:dyDescent="0.3">
      <c r="I188" s="70">
        <v>12</v>
      </c>
      <c r="J188" s="61">
        <f t="shared" si="14"/>
        <v>72666.666666666613</v>
      </c>
      <c r="K188" s="61">
        <f t="shared" si="10"/>
        <v>666.66666666666663</v>
      </c>
      <c r="L188" s="61">
        <f t="shared" si="11"/>
        <v>362.88727903926832</v>
      </c>
      <c r="M188" s="74">
        <f t="shared" si="12"/>
        <v>1029.5539457059349</v>
      </c>
      <c r="N188" s="61">
        <f t="shared" si="13"/>
        <v>71999.999999999942</v>
      </c>
    </row>
    <row r="189" spans="9:14" ht="15.75" customHeight="1" thickBot="1" x14ac:dyDescent="0.3">
      <c r="I189" s="70">
        <v>13</v>
      </c>
      <c r="J189" s="61">
        <f t="shared" si="14"/>
        <v>71999.999999999942</v>
      </c>
      <c r="K189" s="61">
        <f t="shared" si="10"/>
        <v>666.66666666666663</v>
      </c>
      <c r="L189" s="61">
        <f t="shared" si="11"/>
        <v>359.55803794716496</v>
      </c>
      <c r="M189" s="74">
        <f t="shared" si="12"/>
        <v>1026.2247046138316</v>
      </c>
      <c r="N189" s="61">
        <f t="shared" si="13"/>
        <v>71333.33333333327</v>
      </c>
    </row>
    <row r="190" spans="9:14" ht="15.75" customHeight="1" thickBot="1" x14ac:dyDescent="0.3">
      <c r="I190" s="70">
        <v>14</v>
      </c>
      <c r="J190" s="61">
        <f t="shared" si="14"/>
        <v>71333.33333333327</v>
      </c>
      <c r="K190" s="61">
        <f t="shared" si="10"/>
        <v>666.66666666666663</v>
      </c>
      <c r="L190" s="61">
        <f t="shared" si="11"/>
        <v>356.22879685506155</v>
      </c>
      <c r="M190" s="74">
        <f t="shared" si="12"/>
        <v>1022.8954635217282</v>
      </c>
      <c r="N190" s="61">
        <f t="shared" si="13"/>
        <v>70666.666666666599</v>
      </c>
    </row>
    <row r="191" spans="9:14" ht="15.75" customHeight="1" thickBot="1" x14ac:dyDescent="0.3">
      <c r="I191" s="70">
        <v>15</v>
      </c>
      <c r="J191" s="61">
        <f t="shared" si="14"/>
        <v>70666.666666666599</v>
      </c>
      <c r="K191" s="61">
        <f t="shared" si="10"/>
        <v>666.66666666666663</v>
      </c>
      <c r="L191" s="61">
        <f t="shared" si="11"/>
        <v>352.89955576295813</v>
      </c>
      <c r="M191" s="74">
        <f t="shared" si="12"/>
        <v>1019.5662224296248</v>
      </c>
      <c r="N191" s="61">
        <f t="shared" si="13"/>
        <v>69999.999999999927</v>
      </c>
    </row>
    <row r="192" spans="9:14" ht="15.75" customHeight="1" thickBot="1" x14ac:dyDescent="0.3">
      <c r="I192" s="70">
        <v>16</v>
      </c>
      <c r="J192" s="61">
        <f t="shared" si="14"/>
        <v>69999.999999999927</v>
      </c>
      <c r="K192" s="61">
        <f t="shared" si="10"/>
        <v>666.66666666666663</v>
      </c>
      <c r="L192" s="61">
        <f t="shared" si="11"/>
        <v>349.57031467085471</v>
      </c>
      <c r="M192" s="74">
        <f t="shared" si="12"/>
        <v>1016.2369813375213</v>
      </c>
      <c r="N192" s="61">
        <f t="shared" si="13"/>
        <v>69333.333333333256</v>
      </c>
    </row>
    <row r="193" spans="9:14" ht="15.75" customHeight="1" thickBot="1" x14ac:dyDescent="0.3">
      <c r="I193" s="70">
        <v>17</v>
      </c>
      <c r="J193" s="61">
        <f t="shared" si="14"/>
        <v>69333.333333333256</v>
      </c>
      <c r="K193" s="61">
        <f t="shared" si="10"/>
        <v>666.66666666666663</v>
      </c>
      <c r="L193" s="61">
        <f t="shared" si="11"/>
        <v>346.2410735787513</v>
      </c>
      <c r="M193" s="74">
        <f t="shared" si="12"/>
        <v>1012.9077402454179</v>
      </c>
      <c r="N193" s="61">
        <f t="shared" si="13"/>
        <v>68666.666666666584</v>
      </c>
    </row>
    <row r="194" spans="9:14" ht="15.75" customHeight="1" thickBot="1" x14ac:dyDescent="0.3">
      <c r="I194" s="70">
        <v>18</v>
      </c>
      <c r="J194" s="61">
        <f t="shared" si="14"/>
        <v>68666.666666666584</v>
      </c>
      <c r="K194" s="61">
        <f t="shared" si="10"/>
        <v>666.66666666666663</v>
      </c>
      <c r="L194" s="61">
        <f t="shared" si="11"/>
        <v>342.91183248664794</v>
      </c>
      <c r="M194" s="74">
        <f t="shared" si="12"/>
        <v>1009.5784991533146</v>
      </c>
      <c r="N194" s="61">
        <f t="shared" si="13"/>
        <v>67999.999999999913</v>
      </c>
    </row>
    <row r="195" spans="9:14" ht="15.75" customHeight="1" thickBot="1" x14ac:dyDescent="0.3">
      <c r="I195" s="70">
        <v>19</v>
      </c>
      <c r="J195" s="61">
        <f t="shared" si="14"/>
        <v>67999.999999999913</v>
      </c>
      <c r="K195" s="61">
        <f t="shared" si="10"/>
        <v>666.66666666666663</v>
      </c>
      <c r="L195" s="61">
        <f t="shared" si="11"/>
        <v>339.58259139454452</v>
      </c>
      <c r="M195" s="74">
        <f t="shared" si="12"/>
        <v>1006.2492580612111</v>
      </c>
      <c r="N195" s="61">
        <f t="shared" si="13"/>
        <v>67333.333333333241</v>
      </c>
    </row>
    <row r="196" spans="9:14" ht="15.75" customHeight="1" thickBot="1" x14ac:dyDescent="0.3">
      <c r="I196" s="70">
        <v>20</v>
      </c>
      <c r="J196" s="61">
        <f t="shared" si="14"/>
        <v>67333.333333333241</v>
      </c>
      <c r="K196" s="61">
        <f t="shared" si="10"/>
        <v>666.66666666666663</v>
      </c>
      <c r="L196" s="61">
        <f t="shared" si="11"/>
        <v>336.25335030244111</v>
      </c>
      <c r="M196" s="74">
        <f t="shared" si="12"/>
        <v>1002.9200169691078</v>
      </c>
      <c r="N196" s="61">
        <f t="shared" si="13"/>
        <v>66666.66666666657</v>
      </c>
    </row>
    <row r="197" spans="9:14" ht="15.75" customHeight="1" thickBot="1" x14ac:dyDescent="0.3">
      <c r="I197" s="70">
        <v>21</v>
      </c>
      <c r="J197" s="61">
        <f t="shared" si="14"/>
        <v>66666.66666666657</v>
      </c>
      <c r="K197" s="61">
        <f t="shared" si="10"/>
        <v>666.66666666666663</v>
      </c>
      <c r="L197" s="61">
        <f t="shared" si="11"/>
        <v>332.92410921033769</v>
      </c>
      <c r="M197" s="74">
        <f t="shared" si="12"/>
        <v>999.59077587700426</v>
      </c>
      <c r="N197" s="61">
        <f t="shared" si="13"/>
        <v>65999.999999999898</v>
      </c>
    </row>
    <row r="198" spans="9:14" ht="15.75" customHeight="1" thickBot="1" x14ac:dyDescent="0.3">
      <c r="I198" s="70">
        <v>22</v>
      </c>
      <c r="J198" s="61">
        <f t="shared" si="14"/>
        <v>65999.999999999898</v>
      </c>
      <c r="K198" s="61">
        <f t="shared" si="10"/>
        <v>666.66666666666663</v>
      </c>
      <c r="L198" s="61">
        <f t="shared" si="11"/>
        <v>329.59486811823427</v>
      </c>
      <c r="M198" s="74">
        <f t="shared" si="12"/>
        <v>996.26153478490096</v>
      </c>
      <c r="N198" s="61">
        <f t="shared" si="13"/>
        <v>65333.333333333234</v>
      </c>
    </row>
    <row r="199" spans="9:14" ht="15.75" customHeight="1" thickBot="1" x14ac:dyDescent="0.3">
      <c r="I199" s="70">
        <v>23</v>
      </c>
      <c r="J199" s="61">
        <f t="shared" si="14"/>
        <v>65333.333333333234</v>
      </c>
      <c r="K199" s="61">
        <f t="shared" si="10"/>
        <v>666.66666666666663</v>
      </c>
      <c r="L199" s="61">
        <f t="shared" si="11"/>
        <v>326.26562702613091</v>
      </c>
      <c r="M199" s="74">
        <f t="shared" si="12"/>
        <v>992.93229369279754</v>
      </c>
      <c r="N199" s="61">
        <f t="shared" si="13"/>
        <v>64666.66666666657</v>
      </c>
    </row>
    <row r="200" spans="9:14" ht="15.75" customHeight="1" thickBot="1" x14ac:dyDescent="0.3">
      <c r="I200" s="70">
        <v>24</v>
      </c>
      <c r="J200" s="61">
        <f t="shared" si="14"/>
        <v>64666.66666666657</v>
      </c>
      <c r="K200" s="61">
        <f t="shared" si="10"/>
        <v>666.66666666666663</v>
      </c>
      <c r="L200" s="61">
        <f t="shared" si="11"/>
        <v>322.93638593402756</v>
      </c>
      <c r="M200" s="74">
        <f t="shared" si="12"/>
        <v>989.60305260069413</v>
      </c>
      <c r="N200" s="61">
        <f t="shared" si="13"/>
        <v>63999.999999999905</v>
      </c>
    </row>
    <row r="201" spans="9:14" ht="15.75" customHeight="1" thickBot="1" x14ac:dyDescent="0.3">
      <c r="I201" s="70">
        <v>25</v>
      </c>
      <c r="J201" s="61">
        <f t="shared" si="14"/>
        <v>63999.999999999905</v>
      </c>
      <c r="K201" s="61">
        <f t="shared" si="10"/>
        <v>666.66666666666663</v>
      </c>
      <c r="L201" s="61">
        <f t="shared" si="11"/>
        <v>319.6071448419242</v>
      </c>
      <c r="M201" s="74">
        <f t="shared" si="12"/>
        <v>986.27381150859082</v>
      </c>
      <c r="N201" s="61">
        <f t="shared" si="13"/>
        <v>63333.333333333241</v>
      </c>
    </row>
    <row r="202" spans="9:14" ht="15.75" customHeight="1" thickBot="1" x14ac:dyDescent="0.3">
      <c r="I202" s="70">
        <v>26</v>
      </c>
      <c r="J202" s="61">
        <f t="shared" si="14"/>
        <v>63333.333333333241</v>
      </c>
      <c r="K202" s="61">
        <f t="shared" si="10"/>
        <v>666.66666666666663</v>
      </c>
      <c r="L202" s="61">
        <f t="shared" si="11"/>
        <v>316.27790374982084</v>
      </c>
      <c r="M202" s="74">
        <f t="shared" si="12"/>
        <v>982.94457041648752</v>
      </c>
      <c r="N202" s="61">
        <f t="shared" si="13"/>
        <v>62666.666666666577</v>
      </c>
    </row>
    <row r="203" spans="9:14" ht="15.75" customHeight="1" thickBot="1" x14ac:dyDescent="0.3">
      <c r="I203" s="70">
        <v>27</v>
      </c>
      <c r="J203" s="61">
        <f t="shared" si="14"/>
        <v>62666.666666666577</v>
      </c>
      <c r="K203" s="61">
        <f t="shared" si="10"/>
        <v>666.66666666666663</v>
      </c>
      <c r="L203" s="61">
        <f t="shared" si="11"/>
        <v>312.94866265771742</v>
      </c>
      <c r="M203" s="74">
        <f t="shared" si="12"/>
        <v>979.61532932438399</v>
      </c>
      <c r="N203" s="61">
        <f t="shared" si="13"/>
        <v>61999.999999999913</v>
      </c>
    </row>
    <row r="204" spans="9:14" ht="15.75" customHeight="1" thickBot="1" x14ac:dyDescent="0.3">
      <c r="I204" s="70">
        <v>28</v>
      </c>
      <c r="J204" s="61">
        <f t="shared" si="14"/>
        <v>61999.999999999913</v>
      </c>
      <c r="K204" s="61">
        <f t="shared" si="10"/>
        <v>666.66666666666663</v>
      </c>
      <c r="L204" s="61">
        <f t="shared" si="11"/>
        <v>309.61942156561406</v>
      </c>
      <c r="M204" s="74">
        <f t="shared" si="12"/>
        <v>976.28608823228069</v>
      </c>
      <c r="N204" s="61">
        <f t="shared" si="13"/>
        <v>61333.333333333248</v>
      </c>
    </row>
    <row r="205" spans="9:14" ht="15.75" customHeight="1" thickBot="1" x14ac:dyDescent="0.3">
      <c r="I205" s="70">
        <v>29</v>
      </c>
      <c r="J205" s="61">
        <f t="shared" si="14"/>
        <v>61333.333333333248</v>
      </c>
      <c r="K205" s="61">
        <f t="shared" si="10"/>
        <v>666.66666666666663</v>
      </c>
      <c r="L205" s="61">
        <f t="shared" si="11"/>
        <v>306.2901804735107</v>
      </c>
      <c r="M205" s="74">
        <f t="shared" si="12"/>
        <v>972.95684714017739</v>
      </c>
      <c r="N205" s="61">
        <f t="shared" si="13"/>
        <v>60666.666666666584</v>
      </c>
    </row>
    <row r="206" spans="9:14" ht="15.75" customHeight="1" thickBot="1" x14ac:dyDescent="0.3">
      <c r="I206" s="70">
        <v>30</v>
      </c>
      <c r="J206" s="61">
        <f t="shared" si="14"/>
        <v>60666.666666666584</v>
      </c>
      <c r="K206" s="61">
        <f t="shared" si="10"/>
        <v>666.66666666666663</v>
      </c>
      <c r="L206" s="61">
        <f t="shared" si="11"/>
        <v>302.96093938140734</v>
      </c>
      <c r="M206" s="74">
        <f t="shared" si="12"/>
        <v>969.62760604807397</v>
      </c>
      <c r="N206" s="61">
        <f t="shared" si="13"/>
        <v>59999.99999999992</v>
      </c>
    </row>
    <row r="207" spans="9:14" ht="15.75" customHeight="1" thickBot="1" x14ac:dyDescent="0.3">
      <c r="I207" s="70">
        <v>31</v>
      </c>
      <c r="J207" s="61">
        <f t="shared" si="14"/>
        <v>59999.99999999992</v>
      </c>
      <c r="K207" s="61">
        <f t="shared" si="10"/>
        <v>666.66666666666663</v>
      </c>
      <c r="L207" s="61">
        <f t="shared" si="11"/>
        <v>299.63169828930398</v>
      </c>
      <c r="M207" s="74">
        <f t="shared" si="12"/>
        <v>966.29836495597056</v>
      </c>
      <c r="N207" s="61">
        <f t="shared" si="13"/>
        <v>59333.333333333256</v>
      </c>
    </row>
    <row r="208" spans="9:14" ht="15.75" customHeight="1" thickBot="1" x14ac:dyDescent="0.3">
      <c r="I208" s="70">
        <v>32</v>
      </c>
      <c r="J208" s="61">
        <f t="shared" si="14"/>
        <v>59333.333333333256</v>
      </c>
      <c r="K208" s="61">
        <f t="shared" si="10"/>
        <v>666.66666666666663</v>
      </c>
      <c r="L208" s="61">
        <f t="shared" si="11"/>
        <v>296.30245719720057</v>
      </c>
      <c r="M208" s="74">
        <f t="shared" si="12"/>
        <v>962.96912386386725</v>
      </c>
      <c r="N208" s="61">
        <f t="shared" si="13"/>
        <v>58666.666666666591</v>
      </c>
    </row>
    <row r="209" spans="9:14" ht="15.75" customHeight="1" thickBot="1" x14ac:dyDescent="0.3">
      <c r="I209" s="70">
        <v>33</v>
      </c>
      <c r="J209" s="61">
        <f t="shared" si="14"/>
        <v>58666.666666666591</v>
      </c>
      <c r="K209" s="61">
        <f t="shared" si="10"/>
        <v>666.66666666666663</v>
      </c>
      <c r="L209" s="61">
        <f t="shared" si="11"/>
        <v>292.97321610509721</v>
      </c>
      <c r="M209" s="74">
        <f t="shared" si="12"/>
        <v>959.63988277176384</v>
      </c>
      <c r="N209" s="61">
        <f t="shared" si="13"/>
        <v>57999.999999999927</v>
      </c>
    </row>
    <row r="210" spans="9:14" ht="15.75" customHeight="1" thickBot="1" x14ac:dyDescent="0.3">
      <c r="I210" s="70">
        <v>34</v>
      </c>
      <c r="J210" s="61">
        <f t="shared" si="14"/>
        <v>57999.999999999927</v>
      </c>
      <c r="K210" s="61">
        <f t="shared" si="10"/>
        <v>666.66666666666663</v>
      </c>
      <c r="L210" s="61">
        <f t="shared" si="11"/>
        <v>289.64397501299385</v>
      </c>
      <c r="M210" s="74">
        <f t="shared" si="12"/>
        <v>956.31064167966042</v>
      </c>
      <c r="N210" s="61">
        <f t="shared" si="13"/>
        <v>57333.333333333263</v>
      </c>
    </row>
    <row r="211" spans="9:14" ht="15.75" customHeight="1" thickBot="1" x14ac:dyDescent="0.3">
      <c r="I211" s="70">
        <v>35</v>
      </c>
      <c r="J211" s="61">
        <f t="shared" si="14"/>
        <v>57333.333333333263</v>
      </c>
      <c r="K211" s="61">
        <f t="shared" si="10"/>
        <v>666.66666666666663</v>
      </c>
      <c r="L211" s="61">
        <f t="shared" si="11"/>
        <v>286.31473392089049</v>
      </c>
      <c r="M211" s="74">
        <f t="shared" si="12"/>
        <v>952.98140058755712</v>
      </c>
      <c r="N211" s="61">
        <f t="shared" si="13"/>
        <v>56666.666666666599</v>
      </c>
    </row>
    <row r="212" spans="9:14" ht="15.75" customHeight="1" thickBot="1" x14ac:dyDescent="0.3">
      <c r="I212" s="70">
        <v>36</v>
      </c>
      <c r="J212" s="61">
        <f t="shared" si="14"/>
        <v>56666.666666666599</v>
      </c>
      <c r="K212" s="61">
        <f t="shared" si="10"/>
        <v>666.66666666666663</v>
      </c>
      <c r="L212" s="61">
        <f t="shared" si="11"/>
        <v>282.98549282878713</v>
      </c>
      <c r="M212" s="74">
        <f t="shared" si="12"/>
        <v>949.65215949545382</v>
      </c>
      <c r="N212" s="61">
        <f t="shared" si="13"/>
        <v>55999.999999999935</v>
      </c>
    </row>
    <row r="213" spans="9:14" ht="15.75" customHeight="1" thickBot="1" x14ac:dyDescent="0.3">
      <c r="I213" s="70">
        <v>37</v>
      </c>
      <c r="J213" s="61">
        <f t="shared" si="14"/>
        <v>55999.999999999935</v>
      </c>
      <c r="K213" s="61">
        <f t="shared" si="10"/>
        <v>666.66666666666663</v>
      </c>
      <c r="L213" s="61">
        <f t="shared" si="11"/>
        <v>279.65625173668371</v>
      </c>
      <c r="M213" s="74">
        <f t="shared" si="12"/>
        <v>946.32291840335029</v>
      </c>
      <c r="N213" s="61">
        <f t="shared" si="13"/>
        <v>55333.33333333327</v>
      </c>
    </row>
    <row r="214" spans="9:14" ht="15.75" customHeight="1" thickBot="1" x14ac:dyDescent="0.3">
      <c r="I214" s="70">
        <v>38</v>
      </c>
      <c r="J214" s="61">
        <f t="shared" si="14"/>
        <v>55333.33333333327</v>
      </c>
      <c r="K214" s="61">
        <f t="shared" si="10"/>
        <v>666.66666666666663</v>
      </c>
      <c r="L214" s="61">
        <f t="shared" si="11"/>
        <v>276.32701064458035</v>
      </c>
      <c r="M214" s="74">
        <f t="shared" si="12"/>
        <v>942.99367731124698</v>
      </c>
      <c r="N214" s="61">
        <f t="shared" si="13"/>
        <v>54666.666666666606</v>
      </c>
    </row>
    <row r="215" spans="9:14" ht="15.75" customHeight="1" thickBot="1" x14ac:dyDescent="0.3">
      <c r="I215" s="70">
        <v>39</v>
      </c>
      <c r="J215" s="61">
        <f t="shared" si="14"/>
        <v>54666.666666666606</v>
      </c>
      <c r="K215" s="61">
        <f t="shared" si="10"/>
        <v>666.66666666666663</v>
      </c>
      <c r="L215" s="61">
        <f t="shared" si="11"/>
        <v>272.997769552477</v>
      </c>
      <c r="M215" s="74">
        <f t="shared" si="12"/>
        <v>939.66443621914368</v>
      </c>
      <c r="N215" s="61">
        <f t="shared" si="13"/>
        <v>53999.999999999942</v>
      </c>
    </row>
    <row r="216" spans="9:14" ht="15.75" customHeight="1" thickBot="1" x14ac:dyDescent="0.3">
      <c r="I216" s="70">
        <v>40</v>
      </c>
      <c r="J216" s="61">
        <f t="shared" si="14"/>
        <v>53999.999999999942</v>
      </c>
      <c r="K216" s="61">
        <f t="shared" si="10"/>
        <v>666.66666666666663</v>
      </c>
      <c r="L216" s="61">
        <f t="shared" si="11"/>
        <v>269.66852846037364</v>
      </c>
      <c r="M216" s="74">
        <f t="shared" si="12"/>
        <v>936.33519512704027</v>
      </c>
      <c r="N216" s="61">
        <f t="shared" si="13"/>
        <v>53333.333333333278</v>
      </c>
    </row>
    <row r="217" spans="9:14" ht="15.75" customHeight="1" thickBot="1" x14ac:dyDescent="0.3">
      <c r="I217" s="70">
        <v>41</v>
      </c>
      <c r="J217" s="61">
        <f t="shared" si="14"/>
        <v>53333.333333333278</v>
      </c>
      <c r="K217" s="61">
        <f t="shared" si="10"/>
        <v>666.66666666666663</v>
      </c>
      <c r="L217" s="61">
        <f t="shared" si="11"/>
        <v>266.33928736827028</v>
      </c>
      <c r="M217" s="74">
        <f t="shared" si="12"/>
        <v>933.00595403493685</v>
      </c>
      <c r="N217" s="61">
        <f t="shared" si="13"/>
        <v>52666.666666666613</v>
      </c>
    </row>
    <row r="218" spans="9:14" ht="15.75" customHeight="1" thickBot="1" x14ac:dyDescent="0.3">
      <c r="I218" s="70">
        <v>42</v>
      </c>
      <c r="J218" s="61">
        <f t="shared" si="14"/>
        <v>52666.666666666613</v>
      </c>
      <c r="K218" s="61">
        <f t="shared" si="10"/>
        <v>666.66666666666663</v>
      </c>
      <c r="L218" s="61">
        <f t="shared" si="11"/>
        <v>263.01004627616692</v>
      </c>
      <c r="M218" s="74">
        <f t="shared" si="12"/>
        <v>929.67671294283355</v>
      </c>
      <c r="N218" s="61">
        <f t="shared" si="13"/>
        <v>51999.999999999949</v>
      </c>
    </row>
    <row r="219" spans="9:14" ht="15.75" customHeight="1" thickBot="1" x14ac:dyDescent="0.3">
      <c r="I219" s="70">
        <v>43</v>
      </c>
      <c r="J219" s="61">
        <f t="shared" si="14"/>
        <v>51999.999999999949</v>
      </c>
      <c r="K219" s="61">
        <f t="shared" si="10"/>
        <v>666.66666666666663</v>
      </c>
      <c r="L219" s="61">
        <f t="shared" si="11"/>
        <v>259.6808051840635</v>
      </c>
      <c r="M219" s="74">
        <f t="shared" si="12"/>
        <v>926.34747185073013</v>
      </c>
      <c r="N219" s="61">
        <f t="shared" si="13"/>
        <v>51333.333333333285</v>
      </c>
    </row>
    <row r="220" spans="9:14" ht="15.75" customHeight="1" thickBot="1" x14ac:dyDescent="0.3">
      <c r="I220" s="70">
        <v>44</v>
      </c>
      <c r="J220" s="61">
        <f t="shared" si="14"/>
        <v>51333.333333333285</v>
      </c>
      <c r="K220" s="61">
        <f t="shared" si="10"/>
        <v>666.66666666666663</v>
      </c>
      <c r="L220" s="61">
        <f t="shared" si="11"/>
        <v>256.35156409196014</v>
      </c>
      <c r="M220" s="74">
        <f t="shared" si="12"/>
        <v>923.01823075862671</v>
      </c>
      <c r="N220" s="61">
        <f t="shared" si="13"/>
        <v>50666.666666666621</v>
      </c>
    </row>
    <row r="221" spans="9:14" ht="15.75" customHeight="1" thickBot="1" x14ac:dyDescent="0.3">
      <c r="I221" s="70">
        <v>45</v>
      </c>
      <c r="J221" s="61">
        <f t="shared" si="14"/>
        <v>50666.666666666621</v>
      </c>
      <c r="K221" s="61">
        <f t="shared" si="10"/>
        <v>666.66666666666663</v>
      </c>
      <c r="L221" s="61">
        <f t="shared" si="11"/>
        <v>253.02232299985678</v>
      </c>
      <c r="M221" s="74">
        <f t="shared" si="12"/>
        <v>919.68898966652341</v>
      </c>
      <c r="N221" s="61">
        <f t="shared" si="13"/>
        <v>49999.999999999956</v>
      </c>
    </row>
    <row r="222" spans="9:14" ht="15.75" customHeight="1" thickBot="1" x14ac:dyDescent="0.3">
      <c r="I222" s="70">
        <v>46</v>
      </c>
      <c r="J222" s="61">
        <f t="shared" si="14"/>
        <v>49999.999999999956</v>
      </c>
      <c r="K222" s="61">
        <f t="shared" si="10"/>
        <v>666.66666666666663</v>
      </c>
      <c r="L222" s="61">
        <f t="shared" si="11"/>
        <v>249.69308190775342</v>
      </c>
      <c r="M222" s="74">
        <f t="shared" si="12"/>
        <v>916.35974857442011</v>
      </c>
      <c r="N222" s="61">
        <f t="shared" si="13"/>
        <v>49333.333333333292</v>
      </c>
    </row>
    <row r="223" spans="9:14" ht="15.75" customHeight="1" thickBot="1" x14ac:dyDescent="0.3">
      <c r="I223" s="70">
        <v>47</v>
      </c>
      <c r="J223" s="61">
        <f t="shared" si="14"/>
        <v>49333.333333333292</v>
      </c>
      <c r="K223" s="61">
        <f t="shared" si="10"/>
        <v>666.66666666666663</v>
      </c>
      <c r="L223" s="61">
        <f t="shared" si="11"/>
        <v>246.36384081565004</v>
      </c>
      <c r="M223" s="74">
        <f t="shared" si="12"/>
        <v>913.03050748231669</v>
      </c>
      <c r="N223" s="61">
        <f t="shared" si="13"/>
        <v>48666.666666666628</v>
      </c>
    </row>
    <row r="224" spans="9:14" ht="15.75" customHeight="1" thickBot="1" x14ac:dyDescent="0.3">
      <c r="I224" s="70">
        <v>48</v>
      </c>
      <c r="J224" s="61">
        <f t="shared" si="14"/>
        <v>48666.666666666628</v>
      </c>
      <c r="K224" s="61">
        <f t="shared" si="10"/>
        <v>666.66666666666663</v>
      </c>
      <c r="L224" s="61">
        <f t="shared" si="11"/>
        <v>243.03459972354668</v>
      </c>
      <c r="M224" s="74">
        <f t="shared" si="12"/>
        <v>909.70126639021328</v>
      </c>
      <c r="N224" s="61">
        <f t="shared" si="13"/>
        <v>47999.999999999964</v>
      </c>
    </row>
    <row r="225" spans="9:14" ht="15.75" customHeight="1" thickBot="1" x14ac:dyDescent="0.3">
      <c r="I225" s="70">
        <v>49</v>
      </c>
      <c r="J225" s="61">
        <f t="shared" si="14"/>
        <v>47999.999999999964</v>
      </c>
      <c r="K225" s="61">
        <f t="shared" si="10"/>
        <v>666.66666666666663</v>
      </c>
      <c r="L225" s="61">
        <f t="shared" si="11"/>
        <v>239.70535863144332</v>
      </c>
      <c r="M225" s="74">
        <f t="shared" si="12"/>
        <v>906.37202529810997</v>
      </c>
      <c r="N225" s="61">
        <f t="shared" si="13"/>
        <v>47333.333333333299</v>
      </c>
    </row>
    <row r="226" spans="9:14" ht="15.75" customHeight="1" thickBot="1" x14ac:dyDescent="0.3">
      <c r="I226" s="70">
        <v>50</v>
      </c>
      <c r="J226" s="61">
        <f t="shared" si="14"/>
        <v>47333.333333333299</v>
      </c>
      <c r="K226" s="61">
        <f t="shared" si="10"/>
        <v>666.66666666666663</v>
      </c>
      <c r="L226" s="61">
        <f t="shared" si="11"/>
        <v>236.37611753933993</v>
      </c>
      <c r="M226" s="74">
        <f t="shared" si="12"/>
        <v>903.04278420600656</v>
      </c>
      <c r="N226" s="61">
        <f t="shared" si="13"/>
        <v>46666.666666666635</v>
      </c>
    </row>
    <row r="227" spans="9:14" ht="15.75" customHeight="1" thickBot="1" x14ac:dyDescent="0.3">
      <c r="I227" s="70">
        <v>51</v>
      </c>
      <c r="J227" s="61">
        <f t="shared" si="14"/>
        <v>46666.666666666635</v>
      </c>
      <c r="K227" s="61">
        <f t="shared" si="10"/>
        <v>666.66666666666663</v>
      </c>
      <c r="L227" s="61">
        <f t="shared" si="11"/>
        <v>233.04687644723657</v>
      </c>
      <c r="M227" s="74">
        <f t="shared" si="12"/>
        <v>899.71354311390314</v>
      </c>
      <c r="N227" s="61">
        <f t="shared" si="13"/>
        <v>45999.999999999971</v>
      </c>
    </row>
    <row r="228" spans="9:14" ht="15.75" customHeight="1" thickBot="1" x14ac:dyDescent="0.3">
      <c r="I228" s="70">
        <v>52</v>
      </c>
      <c r="J228" s="61">
        <f t="shared" si="14"/>
        <v>45999.999999999971</v>
      </c>
      <c r="K228" s="61">
        <f t="shared" si="10"/>
        <v>666.66666666666663</v>
      </c>
      <c r="L228" s="61">
        <f t="shared" si="11"/>
        <v>229.71763535513321</v>
      </c>
      <c r="M228" s="74">
        <f t="shared" si="12"/>
        <v>896.38430202179984</v>
      </c>
      <c r="N228" s="61">
        <f t="shared" si="13"/>
        <v>45333.333333333307</v>
      </c>
    </row>
    <row r="229" spans="9:14" ht="15.75" customHeight="1" thickBot="1" x14ac:dyDescent="0.3">
      <c r="I229" s="70">
        <v>53</v>
      </c>
      <c r="J229" s="61">
        <f t="shared" si="14"/>
        <v>45333.333333333307</v>
      </c>
      <c r="K229" s="61">
        <f t="shared" si="10"/>
        <v>666.66666666666663</v>
      </c>
      <c r="L229" s="61">
        <f t="shared" si="11"/>
        <v>226.38839426302982</v>
      </c>
      <c r="M229" s="74">
        <f t="shared" si="12"/>
        <v>893.05506092969642</v>
      </c>
      <c r="N229" s="61">
        <f t="shared" si="13"/>
        <v>44666.666666666642</v>
      </c>
    </row>
    <row r="230" spans="9:14" ht="15.75" customHeight="1" thickBot="1" x14ac:dyDescent="0.3">
      <c r="I230" s="70">
        <v>54</v>
      </c>
      <c r="J230" s="61">
        <f t="shared" si="14"/>
        <v>44666.666666666642</v>
      </c>
      <c r="K230" s="61">
        <f t="shared" si="10"/>
        <v>666.66666666666663</v>
      </c>
      <c r="L230" s="61">
        <f t="shared" si="11"/>
        <v>223.05915317092646</v>
      </c>
      <c r="M230" s="74">
        <f t="shared" si="12"/>
        <v>889.72581983759312</v>
      </c>
      <c r="N230" s="61">
        <f t="shared" si="13"/>
        <v>43999.999999999978</v>
      </c>
    </row>
    <row r="231" spans="9:14" ht="15.75" customHeight="1" thickBot="1" x14ac:dyDescent="0.3">
      <c r="I231" s="70">
        <v>55</v>
      </c>
      <c r="J231" s="61">
        <f t="shared" si="14"/>
        <v>43999.999999999978</v>
      </c>
      <c r="K231" s="61">
        <f t="shared" si="10"/>
        <v>666.66666666666663</v>
      </c>
      <c r="L231" s="61">
        <f t="shared" si="11"/>
        <v>219.72991207882308</v>
      </c>
      <c r="M231" s="74">
        <f t="shared" si="12"/>
        <v>886.39657874548971</v>
      </c>
      <c r="N231" s="61">
        <f t="shared" si="13"/>
        <v>43333.333333333314</v>
      </c>
    </row>
    <row r="232" spans="9:14" ht="15.75" customHeight="1" thickBot="1" x14ac:dyDescent="0.3">
      <c r="I232" s="70">
        <v>56</v>
      </c>
      <c r="J232" s="61">
        <f t="shared" si="14"/>
        <v>43333.333333333314</v>
      </c>
      <c r="K232" s="61">
        <f t="shared" si="10"/>
        <v>666.66666666666663</v>
      </c>
      <c r="L232" s="61">
        <f t="shared" si="11"/>
        <v>216.40067098671972</v>
      </c>
      <c r="M232" s="74">
        <f t="shared" si="12"/>
        <v>883.0673376533864</v>
      </c>
      <c r="N232" s="61">
        <f t="shared" si="13"/>
        <v>42666.66666666665</v>
      </c>
    </row>
    <row r="233" spans="9:14" ht="15.75" customHeight="1" thickBot="1" x14ac:dyDescent="0.3">
      <c r="I233" s="70">
        <v>57</v>
      </c>
      <c r="J233" s="61">
        <f t="shared" si="14"/>
        <v>42666.66666666665</v>
      </c>
      <c r="K233" s="61">
        <f t="shared" si="10"/>
        <v>666.66666666666663</v>
      </c>
      <c r="L233" s="61">
        <f t="shared" si="11"/>
        <v>213.07142989461636</v>
      </c>
      <c r="M233" s="74">
        <f t="shared" si="12"/>
        <v>879.73809656128299</v>
      </c>
      <c r="N233" s="61">
        <f t="shared" si="13"/>
        <v>41999.999999999985</v>
      </c>
    </row>
    <row r="234" spans="9:14" ht="15.75" customHeight="1" thickBot="1" x14ac:dyDescent="0.3">
      <c r="I234" s="70">
        <v>58</v>
      </c>
      <c r="J234" s="61">
        <f t="shared" si="14"/>
        <v>41999.999999999985</v>
      </c>
      <c r="K234" s="61">
        <f t="shared" si="10"/>
        <v>666.66666666666663</v>
      </c>
      <c r="L234" s="61">
        <f t="shared" si="11"/>
        <v>209.74218880251297</v>
      </c>
      <c r="M234" s="74">
        <f t="shared" si="12"/>
        <v>876.40885546917957</v>
      </c>
      <c r="N234" s="61">
        <f t="shared" si="13"/>
        <v>41333.333333333321</v>
      </c>
    </row>
    <row r="235" spans="9:14" ht="15.75" customHeight="1" thickBot="1" x14ac:dyDescent="0.3">
      <c r="I235" s="70">
        <v>59</v>
      </c>
      <c r="J235" s="61">
        <f t="shared" si="14"/>
        <v>41333.333333333321</v>
      </c>
      <c r="K235" s="61">
        <f t="shared" si="10"/>
        <v>666.66666666666663</v>
      </c>
      <c r="L235" s="61">
        <f t="shared" si="11"/>
        <v>206.41294771040961</v>
      </c>
      <c r="M235" s="74">
        <f t="shared" si="12"/>
        <v>873.07961437707627</v>
      </c>
      <c r="N235" s="61">
        <f t="shared" si="13"/>
        <v>40666.666666666657</v>
      </c>
    </row>
    <row r="236" spans="9:14" ht="15.75" customHeight="1" thickBot="1" x14ac:dyDescent="0.3">
      <c r="I236" s="70">
        <v>60</v>
      </c>
      <c r="J236" s="61">
        <f t="shared" si="14"/>
        <v>40666.666666666657</v>
      </c>
      <c r="K236" s="61">
        <f t="shared" si="10"/>
        <v>666.66666666666663</v>
      </c>
      <c r="L236" s="61">
        <f t="shared" si="11"/>
        <v>203.08370661830625</v>
      </c>
      <c r="M236" s="74">
        <f t="shared" si="12"/>
        <v>869.75037328497285</v>
      </c>
      <c r="N236" s="61">
        <f t="shared" si="13"/>
        <v>39999.999999999993</v>
      </c>
    </row>
    <row r="237" spans="9:14" ht="15.75" customHeight="1" thickBot="1" x14ac:dyDescent="0.3">
      <c r="I237" s="70">
        <v>61</v>
      </c>
      <c r="J237" s="61">
        <f t="shared" si="14"/>
        <v>39999.999999999993</v>
      </c>
      <c r="K237" s="61">
        <f t="shared" si="10"/>
        <v>666.66666666666663</v>
      </c>
      <c r="L237" s="61">
        <f t="shared" si="11"/>
        <v>199.75446552620286</v>
      </c>
      <c r="M237" s="74">
        <f t="shared" si="12"/>
        <v>866.42113219286944</v>
      </c>
      <c r="N237" s="61">
        <f t="shared" si="13"/>
        <v>39333.333333333328</v>
      </c>
    </row>
    <row r="238" spans="9:14" ht="15.75" customHeight="1" thickBot="1" x14ac:dyDescent="0.3">
      <c r="I238" s="70">
        <v>62</v>
      </c>
      <c r="J238" s="61">
        <f t="shared" si="14"/>
        <v>39333.333333333328</v>
      </c>
      <c r="K238" s="61">
        <f t="shared" si="10"/>
        <v>666.66666666666663</v>
      </c>
      <c r="L238" s="61">
        <f t="shared" si="11"/>
        <v>196.4252244340995</v>
      </c>
      <c r="M238" s="74">
        <f t="shared" si="12"/>
        <v>863.09189110076613</v>
      </c>
      <c r="N238" s="61">
        <f t="shared" si="13"/>
        <v>38666.666666666664</v>
      </c>
    </row>
    <row r="239" spans="9:14" ht="15.75" customHeight="1" thickBot="1" x14ac:dyDescent="0.3">
      <c r="I239" s="70">
        <v>63</v>
      </c>
      <c r="J239" s="61">
        <f t="shared" si="14"/>
        <v>38666.666666666664</v>
      </c>
      <c r="K239" s="61">
        <f t="shared" si="10"/>
        <v>666.66666666666663</v>
      </c>
      <c r="L239" s="61">
        <f t="shared" si="11"/>
        <v>193.09598334199612</v>
      </c>
      <c r="M239" s="74">
        <f t="shared" si="12"/>
        <v>859.76265000866272</v>
      </c>
      <c r="N239" s="61">
        <f t="shared" si="13"/>
        <v>38000</v>
      </c>
    </row>
    <row r="240" spans="9:14" ht="15.75" customHeight="1" thickBot="1" x14ac:dyDescent="0.3">
      <c r="I240" s="70">
        <v>64</v>
      </c>
      <c r="J240" s="61">
        <f t="shared" si="14"/>
        <v>38000</v>
      </c>
      <c r="K240" s="61">
        <f t="shared" si="10"/>
        <v>666.66666666666663</v>
      </c>
      <c r="L240" s="61">
        <f t="shared" si="11"/>
        <v>189.76674224989276</v>
      </c>
      <c r="M240" s="74">
        <f t="shared" si="12"/>
        <v>856.43340891655942</v>
      </c>
      <c r="N240" s="61">
        <f t="shared" si="13"/>
        <v>37333.333333333336</v>
      </c>
    </row>
    <row r="241" spans="9:14" ht="15.75" customHeight="1" thickBot="1" x14ac:dyDescent="0.3">
      <c r="I241" s="70">
        <v>65</v>
      </c>
      <c r="J241" s="61">
        <f t="shared" si="14"/>
        <v>37333.333333333336</v>
      </c>
      <c r="K241" s="61">
        <f t="shared" si="10"/>
        <v>666.66666666666663</v>
      </c>
      <c r="L241" s="61">
        <f t="shared" si="11"/>
        <v>186.4375011577894</v>
      </c>
      <c r="M241" s="74">
        <f t="shared" si="12"/>
        <v>853.104167824456</v>
      </c>
      <c r="N241" s="61">
        <f t="shared" si="13"/>
        <v>36666.666666666672</v>
      </c>
    </row>
    <row r="242" spans="9:14" ht="15.75" customHeight="1" thickBot="1" x14ac:dyDescent="0.3">
      <c r="I242" s="70">
        <v>66</v>
      </c>
      <c r="J242" s="61">
        <f t="shared" si="14"/>
        <v>36666.666666666672</v>
      </c>
      <c r="K242" s="61">
        <f t="shared" ref="K242:K296" si="15">$J$175</f>
        <v>666.66666666666663</v>
      </c>
      <c r="L242" s="61">
        <f t="shared" ref="L242:L296" si="16">$J$174*J242</f>
        <v>183.10826006568601</v>
      </c>
      <c r="M242" s="74">
        <f t="shared" ref="M242:M296" si="17">K242+L242</f>
        <v>849.7749267323527</v>
      </c>
      <c r="N242" s="61">
        <f t="shared" ref="N242:N296" si="18">J242-K242</f>
        <v>36000.000000000007</v>
      </c>
    </row>
    <row r="243" spans="9:14" ht="15.75" customHeight="1" thickBot="1" x14ac:dyDescent="0.3">
      <c r="I243" s="70">
        <v>67</v>
      </c>
      <c r="J243" s="61">
        <f t="shared" ref="J243:J296" si="19">N242</f>
        <v>36000.000000000007</v>
      </c>
      <c r="K243" s="61">
        <f t="shared" si="15"/>
        <v>666.66666666666663</v>
      </c>
      <c r="L243" s="61">
        <f t="shared" si="16"/>
        <v>179.77901897358265</v>
      </c>
      <c r="M243" s="74">
        <f t="shared" si="17"/>
        <v>846.44568564024928</v>
      </c>
      <c r="N243" s="61">
        <f t="shared" si="18"/>
        <v>35333.333333333343</v>
      </c>
    </row>
    <row r="244" spans="9:14" ht="15.75" customHeight="1" thickBot="1" x14ac:dyDescent="0.3">
      <c r="I244" s="70">
        <v>68</v>
      </c>
      <c r="J244" s="61">
        <f t="shared" si="19"/>
        <v>35333.333333333343</v>
      </c>
      <c r="K244" s="61">
        <f t="shared" si="15"/>
        <v>666.66666666666663</v>
      </c>
      <c r="L244" s="61">
        <f t="shared" si="16"/>
        <v>176.44977788147929</v>
      </c>
      <c r="M244" s="74">
        <f t="shared" si="17"/>
        <v>843.11644454814586</v>
      </c>
      <c r="N244" s="61">
        <f t="shared" si="18"/>
        <v>34666.666666666679</v>
      </c>
    </row>
    <row r="245" spans="9:14" ht="15.75" customHeight="1" thickBot="1" x14ac:dyDescent="0.3">
      <c r="I245" s="70">
        <v>69</v>
      </c>
      <c r="J245" s="61">
        <f t="shared" si="19"/>
        <v>34666.666666666679</v>
      </c>
      <c r="K245" s="61">
        <f t="shared" si="15"/>
        <v>666.66666666666663</v>
      </c>
      <c r="L245" s="61">
        <f t="shared" si="16"/>
        <v>173.1205367893759</v>
      </c>
      <c r="M245" s="74">
        <f t="shared" si="17"/>
        <v>839.78720345604256</v>
      </c>
      <c r="N245" s="61">
        <f t="shared" si="18"/>
        <v>34000.000000000015</v>
      </c>
    </row>
    <row r="246" spans="9:14" ht="15.75" customHeight="1" thickBot="1" x14ac:dyDescent="0.3">
      <c r="I246" s="70">
        <v>70</v>
      </c>
      <c r="J246" s="61">
        <f t="shared" si="19"/>
        <v>34000.000000000015</v>
      </c>
      <c r="K246" s="61">
        <f t="shared" si="15"/>
        <v>666.66666666666663</v>
      </c>
      <c r="L246" s="61">
        <f t="shared" si="16"/>
        <v>169.79129569727255</v>
      </c>
      <c r="M246" s="74">
        <f t="shared" si="17"/>
        <v>836.45796236393915</v>
      </c>
      <c r="N246" s="61">
        <f t="shared" si="18"/>
        <v>33333.33333333335</v>
      </c>
    </row>
    <row r="247" spans="9:14" ht="15.75" customHeight="1" thickBot="1" x14ac:dyDescent="0.3">
      <c r="I247" s="70">
        <v>71</v>
      </c>
      <c r="J247" s="61">
        <f t="shared" si="19"/>
        <v>33333.33333333335</v>
      </c>
      <c r="K247" s="61">
        <f t="shared" si="15"/>
        <v>666.66666666666663</v>
      </c>
      <c r="L247" s="61">
        <f t="shared" si="16"/>
        <v>166.46205460516919</v>
      </c>
      <c r="M247" s="74">
        <f t="shared" si="17"/>
        <v>833.12872127183584</v>
      </c>
      <c r="N247" s="61">
        <f t="shared" si="18"/>
        <v>32666.666666666682</v>
      </c>
    </row>
    <row r="248" spans="9:14" ht="15.75" customHeight="1" thickBot="1" x14ac:dyDescent="0.3">
      <c r="I248" s="70">
        <v>72</v>
      </c>
      <c r="J248" s="61">
        <f t="shared" si="19"/>
        <v>32666.666666666682</v>
      </c>
      <c r="K248" s="61">
        <f t="shared" si="15"/>
        <v>666.66666666666663</v>
      </c>
      <c r="L248" s="61">
        <f t="shared" si="16"/>
        <v>163.1328135130658</v>
      </c>
      <c r="M248" s="74">
        <f t="shared" si="17"/>
        <v>829.79948017973243</v>
      </c>
      <c r="N248" s="61">
        <f t="shared" si="18"/>
        <v>32000.000000000015</v>
      </c>
    </row>
    <row r="249" spans="9:14" ht="15.75" customHeight="1" thickBot="1" x14ac:dyDescent="0.3">
      <c r="I249" s="70">
        <v>73</v>
      </c>
      <c r="J249" s="61">
        <f t="shared" si="19"/>
        <v>32000.000000000015</v>
      </c>
      <c r="K249" s="61">
        <f t="shared" si="15"/>
        <v>666.66666666666663</v>
      </c>
      <c r="L249" s="61">
        <f t="shared" si="16"/>
        <v>159.80357242096241</v>
      </c>
      <c r="M249" s="74">
        <f t="shared" si="17"/>
        <v>826.47023908762901</v>
      </c>
      <c r="N249" s="61">
        <f t="shared" si="18"/>
        <v>31333.333333333347</v>
      </c>
    </row>
    <row r="250" spans="9:14" ht="15.75" customHeight="1" thickBot="1" x14ac:dyDescent="0.3">
      <c r="I250" s="70">
        <v>74</v>
      </c>
      <c r="J250" s="61">
        <f t="shared" si="19"/>
        <v>31333.333333333347</v>
      </c>
      <c r="K250" s="61">
        <f t="shared" si="15"/>
        <v>666.66666666666663</v>
      </c>
      <c r="L250" s="61">
        <f t="shared" si="16"/>
        <v>156.47433132885902</v>
      </c>
      <c r="M250" s="74">
        <f t="shared" si="17"/>
        <v>823.14099799552559</v>
      </c>
      <c r="N250" s="61">
        <f t="shared" si="18"/>
        <v>30666.666666666679</v>
      </c>
    </row>
    <row r="251" spans="9:14" ht="15.75" customHeight="1" thickBot="1" x14ac:dyDescent="0.3">
      <c r="I251" s="70">
        <v>75</v>
      </c>
      <c r="J251" s="61">
        <f t="shared" si="19"/>
        <v>30666.666666666679</v>
      </c>
      <c r="K251" s="61">
        <f t="shared" si="15"/>
        <v>666.66666666666663</v>
      </c>
      <c r="L251" s="61">
        <f t="shared" si="16"/>
        <v>153.14509023675564</v>
      </c>
      <c r="M251" s="74">
        <f t="shared" si="17"/>
        <v>819.81175690342229</v>
      </c>
      <c r="N251" s="61">
        <f t="shared" si="18"/>
        <v>30000.000000000011</v>
      </c>
    </row>
    <row r="252" spans="9:14" ht="15.75" customHeight="1" thickBot="1" x14ac:dyDescent="0.3">
      <c r="I252" s="70">
        <v>76</v>
      </c>
      <c r="J252" s="61">
        <f t="shared" si="19"/>
        <v>30000.000000000011</v>
      </c>
      <c r="K252" s="61">
        <f t="shared" si="15"/>
        <v>666.66666666666663</v>
      </c>
      <c r="L252" s="61">
        <f t="shared" si="16"/>
        <v>149.81584914465225</v>
      </c>
      <c r="M252" s="74">
        <f t="shared" si="17"/>
        <v>816.48251581131888</v>
      </c>
      <c r="N252" s="61">
        <f t="shared" si="18"/>
        <v>29333.333333333343</v>
      </c>
    </row>
    <row r="253" spans="9:14" ht="15.75" customHeight="1" thickBot="1" x14ac:dyDescent="0.3">
      <c r="I253" s="70">
        <v>77</v>
      </c>
      <c r="J253" s="61">
        <f t="shared" si="19"/>
        <v>29333.333333333343</v>
      </c>
      <c r="K253" s="61">
        <f t="shared" si="15"/>
        <v>666.66666666666663</v>
      </c>
      <c r="L253" s="61">
        <f t="shared" si="16"/>
        <v>146.48660805254886</v>
      </c>
      <c r="M253" s="74">
        <f t="shared" si="17"/>
        <v>813.15327471921546</v>
      </c>
      <c r="N253" s="61">
        <f t="shared" si="18"/>
        <v>28666.666666666675</v>
      </c>
    </row>
    <row r="254" spans="9:14" ht="15.75" customHeight="1" thickBot="1" x14ac:dyDescent="0.3">
      <c r="I254" s="70">
        <v>78</v>
      </c>
      <c r="J254" s="61">
        <f t="shared" si="19"/>
        <v>28666.666666666675</v>
      </c>
      <c r="K254" s="61">
        <f t="shared" si="15"/>
        <v>666.66666666666663</v>
      </c>
      <c r="L254" s="61">
        <f t="shared" si="16"/>
        <v>143.15736696044547</v>
      </c>
      <c r="M254" s="74">
        <f t="shared" si="17"/>
        <v>809.82403362711216</v>
      </c>
      <c r="N254" s="61">
        <f t="shared" si="18"/>
        <v>28000.000000000007</v>
      </c>
    </row>
    <row r="255" spans="9:14" ht="15.75" customHeight="1" thickBot="1" x14ac:dyDescent="0.3">
      <c r="I255" s="70">
        <v>79</v>
      </c>
      <c r="J255" s="61">
        <f t="shared" si="19"/>
        <v>28000.000000000007</v>
      </c>
      <c r="K255" s="61">
        <f t="shared" si="15"/>
        <v>666.66666666666663</v>
      </c>
      <c r="L255" s="61">
        <f t="shared" si="16"/>
        <v>139.82812586834208</v>
      </c>
      <c r="M255" s="74">
        <f t="shared" si="17"/>
        <v>806.49479253500874</v>
      </c>
      <c r="N255" s="61">
        <f t="shared" si="18"/>
        <v>27333.333333333339</v>
      </c>
    </row>
    <row r="256" spans="9:14" ht="15.75" customHeight="1" thickBot="1" x14ac:dyDescent="0.3">
      <c r="I256" s="70">
        <v>80</v>
      </c>
      <c r="J256" s="61">
        <f t="shared" si="19"/>
        <v>27333.333333333339</v>
      </c>
      <c r="K256" s="61">
        <f t="shared" si="15"/>
        <v>666.66666666666663</v>
      </c>
      <c r="L256" s="61">
        <f t="shared" si="16"/>
        <v>136.4988847762387</v>
      </c>
      <c r="M256" s="74">
        <f t="shared" si="17"/>
        <v>803.16555144290533</v>
      </c>
      <c r="N256" s="61">
        <f t="shared" si="18"/>
        <v>26666.666666666672</v>
      </c>
    </row>
    <row r="257" spans="9:14" ht="15.75" customHeight="1" thickBot="1" x14ac:dyDescent="0.3">
      <c r="I257" s="70">
        <v>81</v>
      </c>
      <c r="J257" s="61">
        <f t="shared" si="19"/>
        <v>26666.666666666672</v>
      </c>
      <c r="K257" s="61">
        <f t="shared" si="15"/>
        <v>666.66666666666663</v>
      </c>
      <c r="L257" s="61">
        <f t="shared" si="16"/>
        <v>133.16964368413531</v>
      </c>
      <c r="M257" s="74">
        <f t="shared" si="17"/>
        <v>799.83631035080191</v>
      </c>
      <c r="N257" s="61">
        <f t="shared" si="18"/>
        <v>26000.000000000004</v>
      </c>
    </row>
    <row r="258" spans="9:14" ht="15.75" customHeight="1" thickBot="1" x14ac:dyDescent="0.3">
      <c r="I258" s="70">
        <v>82</v>
      </c>
      <c r="J258" s="61">
        <f t="shared" si="19"/>
        <v>26000.000000000004</v>
      </c>
      <c r="K258" s="61">
        <f t="shared" si="15"/>
        <v>666.66666666666663</v>
      </c>
      <c r="L258" s="61">
        <f t="shared" si="16"/>
        <v>129.84040259203192</v>
      </c>
      <c r="M258" s="74">
        <f t="shared" si="17"/>
        <v>796.50706925869849</v>
      </c>
      <c r="N258" s="61">
        <f t="shared" si="18"/>
        <v>25333.333333333336</v>
      </c>
    </row>
    <row r="259" spans="9:14" ht="15.75" customHeight="1" thickBot="1" x14ac:dyDescent="0.3">
      <c r="I259" s="70">
        <v>83</v>
      </c>
      <c r="J259" s="61">
        <f t="shared" si="19"/>
        <v>25333.333333333336</v>
      </c>
      <c r="K259" s="61">
        <f t="shared" si="15"/>
        <v>666.66666666666663</v>
      </c>
      <c r="L259" s="61">
        <f t="shared" si="16"/>
        <v>126.51116149992852</v>
      </c>
      <c r="M259" s="74">
        <f t="shared" si="17"/>
        <v>793.17782816659519</v>
      </c>
      <c r="N259" s="61">
        <f t="shared" si="18"/>
        <v>24666.666666666668</v>
      </c>
    </row>
    <row r="260" spans="9:14" ht="15.75" customHeight="1" thickBot="1" x14ac:dyDescent="0.3">
      <c r="I260" s="70">
        <v>84</v>
      </c>
      <c r="J260" s="61">
        <f t="shared" si="19"/>
        <v>24666.666666666668</v>
      </c>
      <c r="K260" s="61">
        <f t="shared" si="15"/>
        <v>666.66666666666663</v>
      </c>
      <c r="L260" s="61">
        <f t="shared" si="16"/>
        <v>123.18192040782513</v>
      </c>
      <c r="M260" s="74">
        <f t="shared" si="17"/>
        <v>789.84858707449177</v>
      </c>
      <c r="N260" s="61">
        <f t="shared" si="18"/>
        <v>24000</v>
      </c>
    </row>
    <row r="261" spans="9:14" ht="15.75" customHeight="1" thickBot="1" x14ac:dyDescent="0.3">
      <c r="I261" s="70">
        <v>85</v>
      </c>
      <c r="J261" s="61">
        <f t="shared" si="19"/>
        <v>24000</v>
      </c>
      <c r="K261" s="61">
        <f t="shared" si="15"/>
        <v>666.66666666666663</v>
      </c>
      <c r="L261" s="61">
        <f t="shared" si="16"/>
        <v>119.85267931572174</v>
      </c>
      <c r="M261" s="74">
        <f t="shared" si="17"/>
        <v>786.51934598238836</v>
      </c>
      <c r="N261" s="61">
        <f t="shared" si="18"/>
        <v>23333.333333333332</v>
      </c>
    </row>
    <row r="262" spans="9:14" ht="15.75" customHeight="1" thickBot="1" x14ac:dyDescent="0.3">
      <c r="I262" s="70">
        <v>86</v>
      </c>
      <c r="J262" s="61">
        <f t="shared" si="19"/>
        <v>23333.333333333332</v>
      </c>
      <c r="K262" s="61">
        <f t="shared" si="15"/>
        <v>666.66666666666663</v>
      </c>
      <c r="L262" s="61">
        <f t="shared" si="16"/>
        <v>116.52343822361836</v>
      </c>
      <c r="M262" s="74">
        <f t="shared" si="17"/>
        <v>783.19010489028494</v>
      </c>
      <c r="N262" s="61">
        <f t="shared" si="18"/>
        <v>22666.666666666664</v>
      </c>
    </row>
    <row r="263" spans="9:14" ht="15.75" customHeight="1" thickBot="1" x14ac:dyDescent="0.3">
      <c r="I263" s="70">
        <v>87</v>
      </c>
      <c r="J263" s="61">
        <f t="shared" si="19"/>
        <v>22666.666666666664</v>
      </c>
      <c r="K263" s="61">
        <f t="shared" si="15"/>
        <v>666.66666666666663</v>
      </c>
      <c r="L263" s="61">
        <f t="shared" si="16"/>
        <v>113.19419713151497</v>
      </c>
      <c r="M263" s="74">
        <f t="shared" si="17"/>
        <v>779.86086379818164</v>
      </c>
      <c r="N263" s="61">
        <f t="shared" si="18"/>
        <v>21999.999999999996</v>
      </c>
    </row>
    <row r="264" spans="9:14" ht="15.75" customHeight="1" thickBot="1" x14ac:dyDescent="0.3">
      <c r="I264" s="70">
        <v>88</v>
      </c>
      <c r="J264" s="61">
        <f t="shared" si="19"/>
        <v>21999.999999999996</v>
      </c>
      <c r="K264" s="61">
        <f t="shared" si="15"/>
        <v>666.66666666666663</v>
      </c>
      <c r="L264" s="61">
        <f t="shared" si="16"/>
        <v>109.86495603941158</v>
      </c>
      <c r="M264" s="74">
        <f t="shared" si="17"/>
        <v>776.53162270607822</v>
      </c>
      <c r="N264" s="61">
        <f t="shared" si="18"/>
        <v>21333.333333333328</v>
      </c>
    </row>
    <row r="265" spans="9:14" ht="15.75" customHeight="1" thickBot="1" x14ac:dyDescent="0.3">
      <c r="I265" s="70">
        <v>89</v>
      </c>
      <c r="J265" s="61">
        <f t="shared" si="19"/>
        <v>21333.333333333328</v>
      </c>
      <c r="K265" s="61">
        <f t="shared" si="15"/>
        <v>666.66666666666663</v>
      </c>
      <c r="L265" s="61">
        <f t="shared" si="16"/>
        <v>106.53571494730819</v>
      </c>
      <c r="M265" s="74">
        <f t="shared" si="17"/>
        <v>773.20238161397481</v>
      </c>
      <c r="N265" s="61">
        <f t="shared" si="18"/>
        <v>20666.666666666661</v>
      </c>
    </row>
    <row r="266" spans="9:14" ht="15.75" customHeight="1" thickBot="1" x14ac:dyDescent="0.3">
      <c r="I266" s="70">
        <v>90</v>
      </c>
      <c r="J266" s="61">
        <f t="shared" si="19"/>
        <v>20666.666666666661</v>
      </c>
      <c r="K266" s="61">
        <f t="shared" si="15"/>
        <v>666.66666666666663</v>
      </c>
      <c r="L266" s="61">
        <f t="shared" si="16"/>
        <v>103.20647385520481</v>
      </c>
      <c r="M266" s="74">
        <f t="shared" si="17"/>
        <v>769.87314052187139</v>
      </c>
      <c r="N266" s="61">
        <f t="shared" si="18"/>
        <v>19999.999999999993</v>
      </c>
    </row>
    <row r="267" spans="9:14" ht="15.75" customHeight="1" thickBot="1" x14ac:dyDescent="0.3">
      <c r="I267" s="70">
        <v>91</v>
      </c>
      <c r="J267" s="61">
        <f t="shared" si="19"/>
        <v>19999.999999999993</v>
      </c>
      <c r="K267" s="61">
        <f t="shared" si="15"/>
        <v>666.66666666666663</v>
      </c>
      <c r="L267" s="61">
        <f t="shared" si="16"/>
        <v>99.877232763101418</v>
      </c>
      <c r="M267" s="74">
        <f t="shared" si="17"/>
        <v>766.54389942976809</v>
      </c>
      <c r="N267" s="61">
        <f t="shared" si="18"/>
        <v>19333.333333333325</v>
      </c>
    </row>
    <row r="268" spans="9:14" ht="15.75" customHeight="1" thickBot="1" x14ac:dyDescent="0.3">
      <c r="I268" s="70">
        <v>92</v>
      </c>
      <c r="J268" s="61">
        <f t="shared" si="19"/>
        <v>19333.333333333325</v>
      </c>
      <c r="K268" s="61">
        <f t="shared" si="15"/>
        <v>666.66666666666663</v>
      </c>
      <c r="L268" s="61">
        <f t="shared" si="16"/>
        <v>96.54799167099803</v>
      </c>
      <c r="M268" s="74">
        <f t="shared" si="17"/>
        <v>763.21465833766467</v>
      </c>
      <c r="N268" s="61">
        <f t="shared" si="18"/>
        <v>18666.666666666657</v>
      </c>
    </row>
    <row r="269" spans="9:14" ht="15.75" customHeight="1" thickBot="1" x14ac:dyDescent="0.3">
      <c r="I269" s="70">
        <v>93</v>
      </c>
      <c r="J269" s="61">
        <f t="shared" si="19"/>
        <v>18666.666666666657</v>
      </c>
      <c r="K269" s="61">
        <f t="shared" si="15"/>
        <v>666.66666666666663</v>
      </c>
      <c r="L269" s="61">
        <f t="shared" si="16"/>
        <v>93.218750578894642</v>
      </c>
      <c r="M269" s="74">
        <f t="shared" si="17"/>
        <v>759.88541724556126</v>
      </c>
      <c r="N269" s="61">
        <f t="shared" si="18"/>
        <v>17999.999999999989</v>
      </c>
    </row>
    <row r="270" spans="9:14" ht="15.75" customHeight="1" thickBot="1" x14ac:dyDescent="0.3">
      <c r="I270" s="70">
        <v>94</v>
      </c>
      <c r="J270" s="61">
        <f t="shared" si="19"/>
        <v>17999.999999999989</v>
      </c>
      <c r="K270" s="61">
        <f t="shared" si="15"/>
        <v>666.66666666666663</v>
      </c>
      <c r="L270" s="61">
        <f t="shared" si="16"/>
        <v>89.889509486791255</v>
      </c>
      <c r="M270" s="74">
        <f t="shared" si="17"/>
        <v>756.55617615345784</v>
      </c>
      <c r="N270" s="61">
        <f t="shared" si="18"/>
        <v>17333.333333333321</v>
      </c>
    </row>
    <row r="271" spans="9:14" ht="15.75" customHeight="1" thickBot="1" x14ac:dyDescent="0.3">
      <c r="I271" s="70">
        <v>95</v>
      </c>
      <c r="J271" s="61">
        <f t="shared" si="19"/>
        <v>17333.333333333321</v>
      </c>
      <c r="K271" s="61">
        <f t="shared" si="15"/>
        <v>666.66666666666663</v>
      </c>
      <c r="L271" s="61">
        <f t="shared" si="16"/>
        <v>86.560268394687867</v>
      </c>
      <c r="M271" s="74">
        <f t="shared" si="17"/>
        <v>753.22693506135454</v>
      </c>
      <c r="N271" s="61">
        <f t="shared" si="18"/>
        <v>16666.666666666653</v>
      </c>
    </row>
    <row r="272" spans="9:14" ht="15.75" customHeight="1" thickBot="1" x14ac:dyDescent="0.3">
      <c r="I272" s="70">
        <v>96</v>
      </c>
      <c r="J272" s="61">
        <f t="shared" si="19"/>
        <v>16666.666666666653</v>
      </c>
      <c r="K272" s="61">
        <f t="shared" si="15"/>
        <v>666.66666666666663</v>
      </c>
      <c r="L272" s="61">
        <f t="shared" si="16"/>
        <v>83.231027302584479</v>
      </c>
      <c r="M272" s="74">
        <f t="shared" si="17"/>
        <v>749.89769396925112</v>
      </c>
      <c r="N272" s="61">
        <f t="shared" si="18"/>
        <v>15999.999999999987</v>
      </c>
    </row>
    <row r="273" spans="9:14" ht="15.75" customHeight="1" thickBot="1" x14ac:dyDescent="0.3">
      <c r="I273" s="70">
        <v>97</v>
      </c>
      <c r="J273" s="61">
        <f t="shared" si="19"/>
        <v>15999.999999999987</v>
      </c>
      <c r="K273" s="61">
        <f t="shared" si="15"/>
        <v>666.66666666666663</v>
      </c>
      <c r="L273" s="61">
        <f t="shared" si="16"/>
        <v>79.901786210481106</v>
      </c>
      <c r="M273" s="74">
        <f t="shared" si="17"/>
        <v>746.56845287714771</v>
      </c>
      <c r="N273" s="61">
        <f t="shared" si="18"/>
        <v>15333.333333333321</v>
      </c>
    </row>
    <row r="274" spans="9:14" ht="15.75" customHeight="1" thickBot="1" x14ac:dyDescent="0.3">
      <c r="I274" s="70">
        <v>98</v>
      </c>
      <c r="J274" s="61">
        <f t="shared" si="19"/>
        <v>15333.333333333321</v>
      </c>
      <c r="K274" s="61">
        <f t="shared" si="15"/>
        <v>666.66666666666663</v>
      </c>
      <c r="L274" s="61">
        <f t="shared" si="16"/>
        <v>76.572545118377718</v>
      </c>
      <c r="M274" s="74">
        <f t="shared" si="17"/>
        <v>743.23921178504429</v>
      </c>
      <c r="N274" s="61">
        <f t="shared" si="18"/>
        <v>14666.666666666655</v>
      </c>
    </row>
    <row r="275" spans="9:14" ht="15.75" customHeight="1" thickBot="1" x14ac:dyDescent="0.3">
      <c r="I275" s="70">
        <v>99</v>
      </c>
      <c r="J275" s="61">
        <f t="shared" si="19"/>
        <v>14666.666666666655</v>
      </c>
      <c r="K275" s="61">
        <f t="shared" si="15"/>
        <v>666.66666666666663</v>
      </c>
      <c r="L275" s="61">
        <f t="shared" si="16"/>
        <v>73.243304026274345</v>
      </c>
      <c r="M275" s="74">
        <f t="shared" si="17"/>
        <v>739.90997069294099</v>
      </c>
      <c r="N275" s="61">
        <f t="shared" si="18"/>
        <v>13999.999999999989</v>
      </c>
    </row>
    <row r="276" spans="9:14" ht="15.75" customHeight="1" thickBot="1" x14ac:dyDescent="0.3">
      <c r="I276" s="70">
        <v>100</v>
      </c>
      <c r="J276" s="61">
        <f t="shared" si="19"/>
        <v>13999.999999999989</v>
      </c>
      <c r="K276" s="61">
        <f t="shared" si="15"/>
        <v>666.66666666666663</v>
      </c>
      <c r="L276" s="61">
        <f t="shared" si="16"/>
        <v>69.914062934170957</v>
      </c>
      <c r="M276" s="74">
        <f t="shared" si="17"/>
        <v>736.58072960083757</v>
      </c>
      <c r="N276" s="61">
        <f t="shared" si="18"/>
        <v>13333.333333333323</v>
      </c>
    </row>
    <row r="277" spans="9:14" ht="15.75" customHeight="1" thickBot="1" x14ac:dyDescent="0.3">
      <c r="I277" s="70">
        <v>101</v>
      </c>
      <c r="J277" s="61">
        <f t="shared" si="19"/>
        <v>13333.333333333323</v>
      </c>
      <c r="K277" s="61">
        <f t="shared" si="15"/>
        <v>666.66666666666663</v>
      </c>
      <c r="L277" s="61">
        <f t="shared" si="16"/>
        <v>66.584821842067583</v>
      </c>
      <c r="M277" s="74">
        <f t="shared" si="17"/>
        <v>733.25148850873416</v>
      </c>
      <c r="N277" s="61">
        <f t="shared" si="18"/>
        <v>12666.666666666657</v>
      </c>
    </row>
    <row r="278" spans="9:14" ht="15.75" customHeight="1" thickBot="1" x14ac:dyDescent="0.3">
      <c r="I278" s="70">
        <v>102</v>
      </c>
      <c r="J278" s="61">
        <f t="shared" si="19"/>
        <v>12666.666666666657</v>
      </c>
      <c r="K278" s="61">
        <f t="shared" si="15"/>
        <v>666.66666666666663</v>
      </c>
      <c r="L278" s="61">
        <f t="shared" si="16"/>
        <v>63.255580749964203</v>
      </c>
      <c r="M278" s="74">
        <f t="shared" si="17"/>
        <v>729.92224741663085</v>
      </c>
      <c r="N278" s="61">
        <f t="shared" si="18"/>
        <v>11999.999999999991</v>
      </c>
    </row>
    <row r="279" spans="9:14" ht="15.75" customHeight="1" thickBot="1" x14ac:dyDescent="0.3">
      <c r="I279" s="70">
        <v>103</v>
      </c>
      <c r="J279" s="61">
        <f t="shared" si="19"/>
        <v>11999.999999999991</v>
      </c>
      <c r="K279" s="61">
        <f t="shared" si="15"/>
        <v>666.66666666666663</v>
      </c>
      <c r="L279" s="61">
        <f t="shared" si="16"/>
        <v>59.926339657860829</v>
      </c>
      <c r="M279" s="74">
        <f t="shared" si="17"/>
        <v>726.59300632452744</v>
      </c>
      <c r="N279" s="61">
        <f t="shared" si="18"/>
        <v>11333.333333333325</v>
      </c>
    </row>
    <row r="280" spans="9:14" ht="15.75" customHeight="1" thickBot="1" x14ac:dyDescent="0.3">
      <c r="I280" s="70">
        <v>104</v>
      </c>
      <c r="J280" s="61">
        <f t="shared" si="19"/>
        <v>11333.333333333325</v>
      </c>
      <c r="K280" s="61">
        <f t="shared" si="15"/>
        <v>666.66666666666663</v>
      </c>
      <c r="L280" s="61">
        <f t="shared" si="16"/>
        <v>56.597098565757449</v>
      </c>
      <c r="M280" s="74">
        <f t="shared" si="17"/>
        <v>723.26376523242402</v>
      </c>
      <c r="N280" s="61">
        <f t="shared" si="18"/>
        <v>10666.666666666659</v>
      </c>
    </row>
    <row r="281" spans="9:14" ht="15.75" customHeight="1" thickBot="1" x14ac:dyDescent="0.3">
      <c r="I281" s="70">
        <v>105</v>
      </c>
      <c r="J281" s="61">
        <f t="shared" si="19"/>
        <v>10666.666666666659</v>
      </c>
      <c r="K281" s="61">
        <f t="shared" si="15"/>
        <v>666.66666666666663</v>
      </c>
      <c r="L281" s="61">
        <f t="shared" si="16"/>
        <v>53.267857473654068</v>
      </c>
      <c r="M281" s="74">
        <f t="shared" si="17"/>
        <v>719.93452414032072</v>
      </c>
      <c r="N281" s="61">
        <f t="shared" si="18"/>
        <v>9999.9999999999927</v>
      </c>
    </row>
    <row r="282" spans="9:14" ht="15.75" customHeight="1" thickBot="1" x14ac:dyDescent="0.3">
      <c r="I282" s="70">
        <v>106</v>
      </c>
      <c r="J282" s="61">
        <f t="shared" si="19"/>
        <v>9999.9999999999927</v>
      </c>
      <c r="K282" s="61">
        <f t="shared" si="15"/>
        <v>666.66666666666663</v>
      </c>
      <c r="L282" s="61">
        <f t="shared" si="16"/>
        <v>49.938616381550688</v>
      </c>
      <c r="M282" s="74">
        <f t="shared" si="17"/>
        <v>716.6052830482173</v>
      </c>
      <c r="N282" s="61">
        <f t="shared" si="18"/>
        <v>9333.3333333333267</v>
      </c>
    </row>
    <row r="283" spans="9:14" ht="15.75" customHeight="1" thickBot="1" x14ac:dyDescent="0.3">
      <c r="I283" s="70">
        <v>107</v>
      </c>
      <c r="J283" s="61">
        <f t="shared" si="19"/>
        <v>9333.3333333333267</v>
      </c>
      <c r="K283" s="61">
        <f t="shared" si="15"/>
        <v>666.66666666666663</v>
      </c>
      <c r="L283" s="61">
        <f t="shared" si="16"/>
        <v>46.609375289447314</v>
      </c>
      <c r="M283" s="74">
        <f t="shared" si="17"/>
        <v>713.27604195611389</v>
      </c>
      <c r="N283" s="61">
        <f t="shared" si="18"/>
        <v>8666.6666666666606</v>
      </c>
    </row>
    <row r="284" spans="9:14" ht="15.75" customHeight="1" thickBot="1" x14ac:dyDescent="0.3">
      <c r="I284" s="70">
        <v>108</v>
      </c>
      <c r="J284" s="61">
        <f t="shared" si="19"/>
        <v>8666.6666666666606</v>
      </c>
      <c r="K284" s="61">
        <f t="shared" si="15"/>
        <v>666.66666666666663</v>
      </c>
      <c r="L284" s="61">
        <f t="shared" si="16"/>
        <v>43.280134197343934</v>
      </c>
      <c r="M284" s="74">
        <f t="shared" si="17"/>
        <v>709.94680086401058</v>
      </c>
      <c r="N284" s="61">
        <f t="shared" si="18"/>
        <v>7999.9999999999936</v>
      </c>
    </row>
    <row r="285" spans="9:14" ht="15.75" customHeight="1" thickBot="1" x14ac:dyDescent="0.3">
      <c r="I285" s="70">
        <v>109</v>
      </c>
      <c r="J285" s="61">
        <f t="shared" si="19"/>
        <v>7999.9999999999936</v>
      </c>
      <c r="K285" s="61">
        <f t="shared" si="15"/>
        <v>666.66666666666663</v>
      </c>
      <c r="L285" s="61">
        <f t="shared" si="16"/>
        <v>39.950893105240553</v>
      </c>
      <c r="M285" s="74">
        <f t="shared" si="17"/>
        <v>706.61755977190717</v>
      </c>
      <c r="N285" s="61">
        <f t="shared" si="18"/>
        <v>7333.3333333333267</v>
      </c>
    </row>
    <row r="286" spans="9:14" ht="15.75" customHeight="1" thickBot="1" x14ac:dyDescent="0.3">
      <c r="I286" s="70">
        <v>110</v>
      </c>
      <c r="J286" s="61">
        <f t="shared" si="19"/>
        <v>7333.3333333333267</v>
      </c>
      <c r="K286" s="61">
        <f t="shared" si="15"/>
        <v>666.66666666666663</v>
      </c>
      <c r="L286" s="61">
        <f t="shared" si="16"/>
        <v>36.621652013137165</v>
      </c>
      <c r="M286" s="74">
        <f t="shared" si="17"/>
        <v>703.28831867980375</v>
      </c>
      <c r="N286" s="61">
        <f t="shared" si="18"/>
        <v>6666.6666666666597</v>
      </c>
    </row>
    <row r="287" spans="9:14" ht="15.75" customHeight="1" thickBot="1" x14ac:dyDescent="0.3">
      <c r="I287" s="70">
        <v>111</v>
      </c>
      <c r="J287" s="61">
        <f t="shared" si="19"/>
        <v>6666.6666666666597</v>
      </c>
      <c r="K287" s="61">
        <f t="shared" si="15"/>
        <v>666.66666666666663</v>
      </c>
      <c r="L287" s="61">
        <f t="shared" si="16"/>
        <v>33.292410921033785</v>
      </c>
      <c r="M287" s="74">
        <f t="shared" si="17"/>
        <v>699.95907758770045</v>
      </c>
      <c r="N287" s="61">
        <f t="shared" si="18"/>
        <v>5999.9999999999927</v>
      </c>
    </row>
    <row r="288" spans="9:14" ht="15.75" customHeight="1" thickBot="1" x14ac:dyDescent="0.3">
      <c r="I288" s="70">
        <v>112</v>
      </c>
      <c r="J288" s="61">
        <f t="shared" si="19"/>
        <v>5999.9999999999927</v>
      </c>
      <c r="K288" s="61">
        <f t="shared" si="15"/>
        <v>666.66666666666663</v>
      </c>
      <c r="L288" s="61">
        <f t="shared" si="16"/>
        <v>29.9631698289304</v>
      </c>
      <c r="M288" s="74">
        <f t="shared" si="17"/>
        <v>696.62983649559703</v>
      </c>
      <c r="N288" s="61">
        <f t="shared" si="18"/>
        <v>5333.3333333333258</v>
      </c>
    </row>
    <row r="289" spans="6:19" ht="15.75" customHeight="1" thickBot="1" x14ac:dyDescent="0.3">
      <c r="I289" s="70">
        <v>113</v>
      </c>
      <c r="J289" s="61">
        <f t="shared" si="19"/>
        <v>5333.3333333333258</v>
      </c>
      <c r="K289" s="61">
        <f t="shared" si="15"/>
        <v>666.66666666666663</v>
      </c>
      <c r="L289" s="61">
        <f t="shared" si="16"/>
        <v>26.633928736827016</v>
      </c>
      <c r="M289" s="74">
        <f t="shared" si="17"/>
        <v>693.30059540349362</v>
      </c>
      <c r="N289" s="61">
        <f t="shared" si="18"/>
        <v>4666.6666666666588</v>
      </c>
    </row>
    <row r="290" spans="6:19" ht="15.75" customHeight="1" thickBot="1" x14ac:dyDescent="0.3">
      <c r="I290" s="70">
        <v>114</v>
      </c>
      <c r="J290" s="61">
        <f t="shared" si="19"/>
        <v>4666.6666666666588</v>
      </c>
      <c r="K290" s="61">
        <f t="shared" si="15"/>
        <v>666.66666666666663</v>
      </c>
      <c r="L290" s="61">
        <f t="shared" si="16"/>
        <v>23.304687644723632</v>
      </c>
      <c r="M290" s="74">
        <f t="shared" si="17"/>
        <v>689.97135431139031</v>
      </c>
      <c r="N290" s="61">
        <f t="shared" si="18"/>
        <v>3999.9999999999923</v>
      </c>
    </row>
    <row r="291" spans="6:19" ht="15.75" customHeight="1" thickBot="1" x14ac:dyDescent="0.3">
      <c r="I291" s="70">
        <v>115</v>
      </c>
      <c r="J291" s="61">
        <f t="shared" si="19"/>
        <v>3999.9999999999923</v>
      </c>
      <c r="K291" s="61">
        <f t="shared" si="15"/>
        <v>666.66666666666663</v>
      </c>
      <c r="L291" s="61">
        <f t="shared" si="16"/>
        <v>19.975446552620252</v>
      </c>
      <c r="M291" s="74">
        <f t="shared" si="17"/>
        <v>686.6421132192869</v>
      </c>
      <c r="N291" s="61">
        <f t="shared" si="18"/>
        <v>3333.3333333333258</v>
      </c>
    </row>
    <row r="292" spans="6:19" ht="15.75" customHeight="1" thickBot="1" x14ac:dyDescent="0.3">
      <c r="I292" s="70">
        <v>116</v>
      </c>
      <c r="J292" s="61">
        <f t="shared" si="19"/>
        <v>3333.3333333333258</v>
      </c>
      <c r="K292" s="61">
        <f t="shared" si="15"/>
        <v>666.66666666666663</v>
      </c>
      <c r="L292" s="61">
        <f t="shared" si="16"/>
        <v>16.646205460516871</v>
      </c>
      <c r="M292" s="74">
        <f t="shared" si="17"/>
        <v>683.31287212718348</v>
      </c>
      <c r="N292" s="61">
        <f t="shared" si="18"/>
        <v>2666.6666666666592</v>
      </c>
    </row>
    <row r="293" spans="6:19" ht="15.75" customHeight="1" thickBot="1" x14ac:dyDescent="0.3">
      <c r="I293" s="70">
        <v>117</v>
      </c>
      <c r="J293" s="61">
        <f t="shared" si="19"/>
        <v>2666.6666666666592</v>
      </c>
      <c r="K293" s="61">
        <f t="shared" si="15"/>
        <v>666.66666666666663</v>
      </c>
      <c r="L293" s="61">
        <f t="shared" si="16"/>
        <v>13.31696436841349</v>
      </c>
      <c r="M293" s="74">
        <f t="shared" si="17"/>
        <v>679.98363103508007</v>
      </c>
      <c r="N293" s="61">
        <f t="shared" si="18"/>
        <v>1999.9999999999927</v>
      </c>
    </row>
    <row r="294" spans="6:19" ht="15.75" customHeight="1" thickBot="1" x14ac:dyDescent="0.3">
      <c r="I294" s="70">
        <v>118</v>
      </c>
      <c r="J294" s="61">
        <f t="shared" si="19"/>
        <v>1999.9999999999927</v>
      </c>
      <c r="K294" s="61">
        <f t="shared" si="15"/>
        <v>666.66666666666663</v>
      </c>
      <c r="L294" s="61">
        <f t="shared" si="16"/>
        <v>9.9877232763101098</v>
      </c>
      <c r="M294" s="74">
        <f t="shared" si="17"/>
        <v>676.65438994297676</v>
      </c>
      <c r="N294" s="61">
        <f t="shared" si="18"/>
        <v>1333.3333333333262</v>
      </c>
    </row>
    <row r="295" spans="6:19" ht="15.75" customHeight="1" thickBot="1" x14ac:dyDescent="0.3">
      <c r="I295" s="70">
        <v>119</v>
      </c>
      <c r="J295" s="61">
        <f t="shared" si="19"/>
        <v>1333.3333333333262</v>
      </c>
      <c r="K295" s="61">
        <f t="shared" si="15"/>
        <v>666.66666666666663</v>
      </c>
      <c r="L295" s="61">
        <f t="shared" si="16"/>
        <v>6.6584821842067283</v>
      </c>
      <c r="M295" s="74">
        <f t="shared" si="17"/>
        <v>673.32514885087335</v>
      </c>
      <c r="N295" s="61">
        <f t="shared" si="18"/>
        <v>666.66666666665958</v>
      </c>
    </row>
    <row r="296" spans="6:19" ht="15.75" customHeight="1" thickBot="1" x14ac:dyDescent="0.3">
      <c r="I296" s="70">
        <v>120</v>
      </c>
      <c r="J296" s="61">
        <f t="shared" si="19"/>
        <v>666.66666666665958</v>
      </c>
      <c r="K296" s="61">
        <f t="shared" si="15"/>
        <v>666.66666666666663</v>
      </c>
      <c r="L296" s="61">
        <f t="shared" si="16"/>
        <v>3.3292410921033464</v>
      </c>
      <c r="M296" s="74">
        <f t="shared" si="17"/>
        <v>669.99590775876993</v>
      </c>
      <c r="N296" s="80">
        <f t="shared" si="18"/>
        <v>-7.0485839387401938E-12</v>
      </c>
    </row>
    <row r="297" spans="6:19" ht="15.75" customHeight="1" x14ac:dyDescent="0.25">
      <c r="Q297" s="40"/>
      <c r="R297" s="40"/>
    </row>
    <row r="298" spans="6:19" ht="15.75" customHeight="1" x14ac:dyDescent="0.25">
      <c r="Q298" s="40"/>
      <c r="R298" s="40"/>
    </row>
    <row r="299" spans="6:19" ht="15.75" customHeight="1" x14ac:dyDescent="0.25">
      <c r="I299" s="40"/>
      <c r="J299" s="40"/>
      <c r="K299" s="40"/>
      <c r="L299" s="40"/>
      <c r="M299" s="40"/>
      <c r="N299" s="40"/>
      <c r="O299" s="40"/>
      <c r="P299" s="40"/>
      <c r="Q299" s="40"/>
      <c r="R299" s="40"/>
      <c r="S299" s="40"/>
    </row>
    <row r="300" spans="6:19" ht="15.75" customHeight="1" x14ac:dyDescent="0.25">
      <c r="I300" s="40"/>
      <c r="J300" s="40"/>
      <c r="K300" s="40"/>
      <c r="L300" s="40"/>
      <c r="M300" s="40"/>
      <c r="N300" s="40"/>
      <c r="O300" s="40"/>
      <c r="P300" s="40"/>
      <c r="Q300" s="40"/>
      <c r="R300" s="40"/>
      <c r="S300" s="40"/>
    </row>
    <row r="301" spans="6:19" ht="15.75" customHeight="1" thickBot="1" x14ac:dyDescent="0.3">
      <c r="I301" s="46"/>
      <c r="L301" s="40"/>
      <c r="M301" s="40"/>
      <c r="N301" s="46"/>
      <c r="O301" s="40"/>
      <c r="P301" s="40"/>
      <c r="Q301" s="40"/>
      <c r="R301" s="40"/>
      <c r="S301" s="40"/>
    </row>
    <row r="302" spans="6:19" ht="15" customHeight="1" x14ac:dyDescent="0.35">
      <c r="I302" s="47"/>
      <c r="J302" s="48"/>
      <c r="K302" s="48"/>
      <c r="L302" s="48"/>
      <c r="M302" s="48"/>
      <c r="N302" s="49"/>
      <c r="O302" s="50"/>
      <c r="P302" s="51"/>
      <c r="Q302" s="40"/>
      <c r="R302" s="40"/>
      <c r="S302" s="40"/>
    </row>
    <row r="303" spans="6:19" ht="155.4" customHeight="1" x14ac:dyDescent="0.4">
      <c r="F303" s="75" t="s">
        <v>62</v>
      </c>
      <c r="I303" s="123" t="s">
        <v>63</v>
      </c>
      <c r="J303" s="114"/>
      <c r="K303" s="114"/>
      <c r="L303" s="114"/>
      <c r="M303" s="114"/>
      <c r="N303" s="114"/>
      <c r="O303" s="114"/>
      <c r="P303" s="52"/>
      <c r="Q303" s="40"/>
      <c r="R303" s="40"/>
      <c r="S303" s="40"/>
    </row>
    <row r="304" spans="6:19" ht="15" customHeight="1" thickBot="1" x14ac:dyDescent="0.4">
      <c r="I304" s="53"/>
      <c r="J304" s="54"/>
      <c r="K304" s="54"/>
      <c r="L304" s="54"/>
      <c r="M304" s="54"/>
      <c r="N304" s="55"/>
      <c r="O304" s="56"/>
      <c r="P304" s="57"/>
      <c r="Q304" s="40"/>
      <c r="R304" s="40"/>
      <c r="S304" s="40"/>
    </row>
    <row r="305" spans="9:19" ht="15.75" customHeight="1" x14ac:dyDescent="0.25">
      <c r="I305" s="46"/>
      <c r="L305" s="40"/>
      <c r="M305" s="40"/>
      <c r="N305" s="46"/>
      <c r="O305" s="40"/>
      <c r="P305" s="40"/>
      <c r="Q305" s="40"/>
      <c r="R305" s="40"/>
      <c r="S305" s="40"/>
    </row>
    <row r="306" spans="9:19" ht="15.75" customHeight="1" x14ac:dyDescent="0.25">
      <c r="I306" s="9" t="s">
        <v>0</v>
      </c>
      <c r="J306" s="7"/>
      <c r="K306" s="7"/>
      <c r="L306" s="7"/>
      <c r="M306" s="125" t="s">
        <v>65</v>
      </c>
      <c r="N306" s="22">
        <f>L315</f>
        <v>22770</v>
      </c>
      <c r="R306" s="40"/>
      <c r="S306" s="40"/>
    </row>
    <row r="307" spans="9:19" ht="15.75" customHeight="1" x14ac:dyDescent="0.25">
      <c r="I307" s="6" t="s">
        <v>1</v>
      </c>
      <c r="J307" s="10">
        <v>660000</v>
      </c>
      <c r="K307" s="7" t="s">
        <v>2</v>
      </c>
      <c r="L307" s="7"/>
      <c r="M307" s="126" t="s">
        <v>66</v>
      </c>
      <c r="N307" s="10">
        <f>M320</f>
        <v>65120</v>
      </c>
      <c r="R307" s="40"/>
      <c r="S307" s="40"/>
    </row>
    <row r="308" spans="9:19" ht="15.75" customHeight="1" x14ac:dyDescent="0.25">
      <c r="I308" s="6" t="s">
        <v>39</v>
      </c>
      <c r="J308" s="7">
        <v>12</v>
      </c>
      <c r="K308" s="7" t="s">
        <v>4</v>
      </c>
      <c r="L308" s="7"/>
      <c r="M308" s="125" t="s">
        <v>67</v>
      </c>
      <c r="N308" s="22">
        <f>M332</f>
        <v>60135.829517126112</v>
      </c>
      <c r="R308" s="40"/>
      <c r="S308" s="40"/>
    </row>
    <row r="309" spans="9:19" ht="15.75" customHeight="1" x14ac:dyDescent="0.25">
      <c r="I309" s="6" t="s">
        <v>5</v>
      </c>
      <c r="J309" s="11">
        <v>4.5999999999999999E-2</v>
      </c>
      <c r="K309" s="7" t="s">
        <v>6</v>
      </c>
      <c r="L309" s="7"/>
      <c r="M309" s="7"/>
      <c r="N309" s="11"/>
      <c r="R309" s="40"/>
      <c r="S309" s="40"/>
    </row>
    <row r="310" spans="9:19" ht="15.75" customHeight="1" thickBot="1" x14ac:dyDescent="0.3">
      <c r="I310" s="6"/>
      <c r="J310" s="81">
        <f>J307/J308</f>
        <v>55000</v>
      </c>
      <c r="K310" s="73" t="s">
        <v>64</v>
      </c>
      <c r="L310" s="7"/>
      <c r="M310" s="7"/>
      <c r="N310" s="7"/>
      <c r="R310" s="40"/>
      <c r="S310" s="40"/>
    </row>
    <row r="311" spans="9:19" ht="15.75" customHeight="1" thickBot="1" x14ac:dyDescent="0.3">
      <c r="I311" s="72" t="s">
        <v>7</v>
      </c>
      <c r="J311" s="72" t="s">
        <v>16</v>
      </c>
      <c r="K311" s="72" t="s">
        <v>8</v>
      </c>
      <c r="L311" s="72" t="s">
        <v>9</v>
      </c>
      <c r="M311" s="72" t="s">
        <v>10</v>
      </c>
      <c r="N311" s="72" t="s">
        <v>11</v>
      </c>
      <c r="R311" s="40"/>
      <c r="S311" s="40"/>
    </row>
    <row r="312" spans="9:19" ht="15.75" customHeight="1" thickBot="1" x14ac:dyDescent="0.3">
      <c r="I312" s="70">
        <v>1</v>
      </c>
      <c r="J312" s="71">
        <f>J307</f>
        <v>660000</v>
      </c>
      <c r="K312" s="61">
        <f>$J$310</f>
        <v>55000</v>
      </c>
      <c r="L312" s="61">
        <f>$J$309*J312</f>
        <v>30360</v>
      </c>
      <c r="M312" s="74">
        <f>K312+L312</f>
        <v>85360</v>
      </c>
      <c r="N312" s="61">
        <f>J312-K312</f>
        <v>605000</v>
      </c>
      <c r="S312" s="40"/>
    </row>
    <row r="313" spans="9:19" ht="15.75" customHeight="1" thickBot="1" x14ac:dyDescent="0.3">
      <c r="I313" s="70">
        <v>2</v>
      </c>
      <c r="J313" s="61">
        <f>N312</f>
        <v>605000</v>
      </c>
      <c r="K313" s="61">
        <f t="shared" ref="K313:K323" si="20">$J$310</f>
        <v>55000</v>
      </c>
      <c r="L313" s="61">
        <f t="shared" ref="L313:L323" si="21">$J$309*J313</f>
        <v>27830</v>
      </c>
      <c r="M313" s="74">
        <f t="shared" ref="M313:M323" si="22">K313+L313</f>
        <v>82830</v>
      </c>
      <c r="N313" s="61">
        <f t="shared" ref="N313:N323" si="23">J313-K313</f>
        <v>550000</v>
      </c>
      <c r="R313" s="40"/>
      <c r="S313" s="40"/>
    </row>
    <row r="314" spans="9:19" ht="15.75" customHeight="1" thickBot="1" x14ac:dyDescent="0.3">
      <c r="I314" s="70">
        <v>3</v>
      </c>
      <c r="J314" s="61">
        <f t="shared" ref="J314:J323" si="24">N313</f>
        <v>550000</v>
      </c>
      <c r="K314" s="61">
        <f t="shared" si="20"/>
        <v>55000</v>
      </c>
      <c r="L314" s="61">
        <f t="shared" si="21"/>
        <v>25300</v>
      </c>
      <c r="M314" s="74">
        <f t="shared" si="22"/>
        <v>80300</v>
      </c>
      <c r="N314" s="61">
        <f t="shared" si="23"/>
        <v>495000</v>
      </c>
      <c r="R314" s="40"/>
      <c r="S314" s="40"/>
    </row>
    <row r="315" spans="9:19" ht="15.75" customHeight="1" thickBot="1" x14ac:dyDescent="0.3">
      <c r="I315" s="70">
        <v>4</v>
      </c>
      <c r="J315" s="61">
        <f t="shared" si="24"/>
        <v>495000</v>
      </c>
      <c r="K315" s="61">
        <f t="shared" si="20"/>
        <v>55000</v>
      </c>
      <c r="L315" s="61">
        <f t="shared" si="21"/>
        <v>22770</v>
      </c>
      <c r="M315" s="74">
        <f t="shared" si="22"/>
        <v>77770</v>
      </c>
      <c r="N315" s="61">
        <f t="shared" si="23"/>
        <v>440000</v>
      </c>
      <c r="R315" s="40"/>
      <c r="S315" s="40"/>
    </row>
    <row r="316" spans="9:19" ht="15.75" customHeight="1" thickBot="1" x14ac:dyDescent="0.3">
      <c r="I316" s="70">
        <v>5</v>
      </c>
      <c r="J316" s="61">
        <f t="shared" si="24"/>
        <v>440000</v>
      </c>
      <c r="K316" s="61">
        <f t="shared" si="20"/>
        <v>55000</v>
      </c>
      <c r="L316" s="61">
        <f t="shared" si="21"/>
        <v>20240</v>
      </c>
      <c r="M316" s="74">
        <f t="shared" si="22"/>
        <v>75240</v>
      </c>
      <c r="N316" s="61">
        <f t="shared" si="23"/>
        <v>385000</v>
      </c>
      <c r="R316" s="40"/>
      <c r="S316" s="40"/>
    </row>
    <row r="317" spans="9:19" ht="15.75" customHeight="1" thickBot="1" x14ac:dyDescent="0.3">
      <c r="I317" s="70">
        <v>6</v>
      </c>
      <c r="J317" s="61">
        <f t="shared" si="24"/>
        <v>385000</v>
      </c>
      <c r="K317" s="61">
        <f t="shared" si="20"/>
        <v>55000</v>
      </c>
      <c r="L317" s="61">
        <f t="shared" si="21"/>
        <v>17710</v>
      </c>
      <c r="M317" s="74">
        <f t="shared" si="22"/>
        <v>72710</v>
      </c>
      <c r="N317" s="61">
        <f t="shared" si="23"/>
        <v>330000</v>
      </c>
      <c r="R317" s="40"/>
      <c r="S317" s="40"/>
    </row>
    <row r="318" spans="9:19" ht="15.75" customHeight="1" thickBot="1" x14ac:dyDescent="0.3">
      <c r="I318" s="70">
        <v>7</v>
      </c>
      <c r="J318" s="61">
        <f t="shared" si="24"/>
        <v>330000</v>
      </c>
      <c r="K318" s="61">
        <f t="shared" si="20"/>
        <v>55000</v>
      </c>
      <c r="L318" s="61">
        <f t="shared" si="21"/>
        <v>15180</v>
      </c>
      <c r="M318" s="74">
        <f t="shared" si="22"/>
        <v>70180</v>
      </c>
      <c r="N318" s="61">
        <f t="shared" si="23"/>
        <v>275000</v>
      </c>
      <c r="R318" s="40"/>
      <c r="S318" s="40"/>
    </row>
    <row r="319" spans="9:19" ht="15.75" customHeight="1" thickBot="1" x14ac:dyDescent="0.3">
      <c r="I319" s="70">
        <v>8</v>
      </c>
      <c r="J319" s="61">
        <f t="shared" si="24"/>
        <v>275000</v>
      </c>
      <c r="K319" s="61">
        <f t="shared" si="20"/>
        <v>55000</v>
      </c>
      <c r="L319" s="61">
        <f t="shared" si="21"/>
        <v>12650</v>
      </c>
      <c r="M319" s="74">
        <f t="shared" si="22"/>
        <v>67650</v>
      </c>
      <c r="N319" s="61">
        <f t="shared" si="23"/>
        <v>220000</v>
      </c>
      <c r="R319" s="40"/>
      <c r="S319" s="40"/>
    </row>
    <row r="320" spans="9:19" ht="15.75" customHeight="1" thickBot="1" x14ac:dyDescent="0.3">
      <c r="I320" s="124">
        <v>9</v>
      </c>
      <c r="J320" s="80">
        <f t="shared" si="24"/>
        <v>220000</v>
      </c>
      <c r="K320" s="80">
        <f t="shared" si="20"/>
        <v>55000</v>
      </c>
      <c r="L320" s="80">
        <f t="shared" si="21"/>
        <v>10120</v>
      </c>
      <c r="M320" s="80">
        <f t="shared" si="22"/>
        <v>65120</v>
      </c>
      <c r="N320" s="80">
        <f t="shared" si="23"/>
        <v>165000</v>
      </c>
      <c r="R320" s="40"/>
      <c r="S320" s="40"/>
    </row>
    <row r="321" spans="8:19" ht="15.75" customHeight="1" thickBot="1" x14ac:dyDescent="0.3">
      <c r="I321" s="70">
        <v>10</v>
      </c>
      <c r="J321" s="61">
        <f t="shared" si="24"/>
        <v>165000</v>
      </c>
      <c r="K321" s="61">
        <f t="shared" si="20"/>
        <v>55000</v>
      </c>
      <c r="L321" s="61">
        <f t="shared" si="21"/>
        <v>7590</v>
      </c>
      <c r="M321" s="74">
        <f t="shared" si="22"/>
        <v>62590</v>
      </c>
      <c r="N321" s="61">
        <f t="shared" si="23"/>
        <v>110000</v>
      </c>
      <c r="S321" s="40"/>
    </row>
    <row r="322" spans="8:19" ht="15.75" customHeight="1" thickBot="1" x14ac:dyDescent="0.3">
      <c r="I322" s="70">
        <v>11</v>
      </c>
      <c r="J322" s="61">
        <f t="shared" si="24"/>
        <v>110000</v>
      </c>
      <c r="K322" s="61">
        <f t="shared" si="20"/>
        <v>55000</v>
      </c>
      <c r="L322" s="61">
        <f t="shared" si="21"/>
        <v>5060</v>
      </c>
      <c r="M322" s="74">
        <f t="shared" si="22"/>
        <v>60060</v>
      </c>
      <c r="N322" s="61">
        <f t="shared" si="23"/>
        <v>55000</v>
      </c>
      <c r="R322" s="40"/>
      <c r="S322" s="40"/>
    </row>
    <row r="323" spans="8:19" ht="15.75" customHeight="1" thickBot="1" x14ac:dyDescent="0.3">
      <c r="I323" s="70">
        <v>12</v>
      </c>
      <c r="J323" s="61">
        <f t="shared" si="24"/>
        <v>55000</v>
      </c>
      <c r="K323" s="61">
        <f t="shared" si="20"/>
        <v>55000</v>
      </c>
      <c r="L323" s="61">
        <f t="shared" si="21"/>
        <v>2530</v>
      </c>
      <c r="M323" s="74">
        <f t="shared" si="22"/>
        <v>57530</v>
      </c>
      <c r="N323" s="61">
        <f t="shared" si="23"/>
        <v>0</v>
      </c>
      <c r="R323" s="40"/>
      <c r="S323" s="40"/>
    </row>
    <row r="324" spans="8:19" ht="15.75" customHeight="1" x14ac:dyDescent="0.25">
      <c r="R324" s="40"/>
      <c r="S324" s="40"/>
    </row>
    <row r="325" spans="8:19" ht="15.75" customHeight="1" x14ac:dyDescent="0.25">
      <c r="I325" s="9" t="s">
        <v>0</v>
      </c>
      <c r="J325" s="7"/>
      <c r="K325" s="7"/>
      <c r="L325" s="7"/>
      <c r="M325" s="7"/>
      <c r="N325" s="7"/>
      <c r="R325" s="40"/>
      <c r="S325" s="40"/>
    </row>
    <row r="326" spans="8:19" ht="15.75" customHeight="1" x14ac:dyDescent="0.25">
      <c r="I326" s="6" t="s">
        <v>1</v>
      </c>
      <c r="J326" s="10">
        <f>N320</f>
        <v>165000</v>
      </c>
      <c r="K326" s="7" t="s">
        <v>2</v>
      </c>
      <c r="L326" s="7"/>
      <c r="M326" s="11"/>
      <c r="N326" s="10"/>
      <c r="R326" s="40"/>
      <c r="S326" s="40"/>
    </row>
    <row r="327" spans="8:19" ht="15.75" customHeight="1" x14ac:dyDescent="0.25">
      <c r="I327" s="6" t="s">
        <v>39</v>
      </c>
      <c r="J327" s="7">
        <v>3</v>
      </c>
      <c r="K327" s="7" t="s">
        <v>4</v>
      </c>
      <c r="L327" s="7"/>
      <c r="M327" s="7"/>
      <c r="N327" s="7"/>
      <c r="R327" s="40"/>
      <c r="S327" s="40"/>
    </row>
    <row r="328" spans="8:19" ht="15.75" customHeight="1" x14ac:dyDescent="0.25">
      <c r="I328" s="6" t="s">
        <v>5</v>
      </c>
      <c r="J328" s="11">
        <v>4.5999999999999999E-2</v>
      </c>
      <c r="K328" s="7" t="s">
        <v>6</v>
      </c>
      <c r="L328" s="7"/>
      <c r="M328" s="7"/>
      <c r="N328" s="11"/>
      <c r="R328" s="40"/>
      <c r="S328" s="40"/>
    </row>
    <row r="329" spans="8:19" ht="15.75" customHeight="1" thickBot="1" x14ac:dyDescent="0.3">
      <c r="I329" s="6"/>
      <c r="J329" s="81">
        <f>PMT(J328,J327,-J326,,)</f>
        <v>60135.829517126112</v>
      </c>
      <c r="K329" s="73" t="s">
        <v>30</v>
      </c>
      <c r="L329" s="7"/>
      <c r="M329" s="7"/>
      <c r="N329" s="7"/>
      <c r="R329" s="40"/>
      <c r="S329" s="40"/>
    </row>
    <row r="330" spans="8:19" ht="15.75" customHeight="1" thickBot="1" x14ac:dyDescent="0.3">
      <c r="I330" s="72" t="s">
        <v>7</v>
      </c>
      <c r="J330" s="72" t="s">
        <v>16</v>
      </c>
      <c r="K330" s="72" t="s">
        <v>8</v>
      </c>
      <c r="L330" s="72" t="s">
        <v>9</v>
      </c>
      <c r="M330" s="72" t="s">
        <v>10</v>
      </c>
      <c r="N330" s="72" t="s">
        <v>11</v>
      </c>
      <c r="R330" s="40"/>
      <c r="S330" s="40"/>
    </row>
    <row r="331" spans="8:19" ht="15.75" customHeight="1" thickBot="1" x14ac:dyDescent="0.3">
      <c r="H331" s="39">
        <v>10</v>
      </c>
      <c r="I331" s="70">
        <v>1</v>
      </c>
      <c r="J331" s="71">
        <f>J326</f>
        <v>165000</v>
      </c>
      <c r="K331" s="61">
        <f>M331-L331</f>
        <v>52545.829517126112</v>
      </c>
      <c r="L331" s="61">
        <f>$J$328*J331</f>
        <v>7590</v>
      </c>
      <c r="M331" s="74">
        <f>$J$329</f>
        <v>60135.829517126112</v>
      </c>
      <c r="N331" s="61">
        <f>J331-K331</f>
        <v>112454.17048287389</v>
      </c>
      <c r="R331" s="40"/>
      <c r="S331" s="40"/>
    </row>
    <row r="332" spans="8:19" ht="15.75" customHeight="1" thickBot="1" x14ac:dyDescent="0.3">
      <c r="H332" s="39">
        <v>11</v>
      </c>
      <c r="I332" s="70">
        <v>2</v>
      </c>
      <c r="J332" s="61">
        <f>N331</f>
        <v>112454.17048287389</v>
      </c>
      <c r="K332" s="61">
        <f t="shared" ref="K332:K333" si="25">M332-L332</f>
        <v>54962.937674913912</v>
      </c>
      <c r="L332" s="61">
        <f t="shared" ref="L332:L333" si="26">$J$328*J332</f>
        <v>5172.8918422121988</v>
      </c>
      <c r="M332" s="74">
        <f t="shared" ref="M332:M333" si="27">$J$329</f>
        <v>60135.829517126112</v>
      </c>
      <c r="N332" s="61">
        <f t="shared" ref="N332:N333" si="28">J332-K332</f>
        <v>57491.232807959976</v>
      </c>
      <c r="R332" s="40"/>
      <c r="S332" s="40"/>
    </row>
    <row r="333" spans="8:19" ht="15.75" customHeight="1" thickBot="1" x14ac:dyDescent="0.3">
      <c r="H333" s="39">
        <v>12</v>
      </c>
      <c r="I333" s="70">
        <v>3</v>
      </c>
      <c r="J333" s="61">
        <f>N332</f>
        <v>57491.232807959976</v>
      </c>
      <c r="K333" s="61">
        <f t="shared" si="25"/>
        <v>57491.232807959954</v>
      </c>
      <c r="L333" s="61">
        <f t="shared" si="26"/>
        <v>2644.5967091661587</v>
      </c>
      <c r="M333" s="74">
        <f t="shared" si="27"/>
        <v>60135.829517126112</v>
      </c>
      <c r="N333" s="61">
        <f t="shared" si="28"/>
        <v>0</v>
      </c>
      <c r="R333" s="40"/>
      <c r="S333" s="40"/>
    </row>
    <row r="334" spans="8:19" ht="15.75" customHeight="1" x14ac:dyDescent="0.25">
      <c r="I334" s="40"/>
      <c r="J334" s="40"/>
      <c r="K334" s="40"/>
      <c r="L334" s="40"/>
      <c r="M334" s="40"/>
      <c r="N334" s="40"/>
      <c r="O334" s="40"/>
      <c r="P334" s="40"/>
      <c r="Q334" s="40"/>
      <c r="R334" s="40"/>
      <c r="S334" s="40"/>
    </row>
    <row r="335" spans="8:19" ht="15.75" customHeight="1" x14ac:dyDescent="0.25"/>
    <row r="336" spans="8:19"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row r="1015" ht="15.75" customHeight="1" x14ac:dyDescent="0.25"/>
    <row r="1016" ht="15.75" customHeight="1" x14ac:dyDescent="0.25"/>
    <row r="1017" ht="15.75" customHeight="1" x14ac:dyDescent="0.25"/>
    <row r="1018" ht="15.75" customHeight="1" x14ac:dyDescent="0.25"/>
    <row r="1019" ht="15.75" customHeight="1" x14ac:dyDescent="0.25"/>
    <row r="1020" ht="15.75" customHeight="1" x14ac:dyDescent="0.25"/>
    <row r="1021" ht="15.75" customHeight="1" x14ac:dyDescent="0.25"/>
    <row r="1022" ht="15.75" customHeight="1" x14ac:dyDescent="0.25"/>
    <row r="1023" ht="15.75" customHeight="1" x14ac:dyDescent="0.25"/>
    <row r="1024" ht="15.75" customHeight="1" x14ac:dyDescent="0.25"/>
    <row r="1025" ht="15.75" customHeight="1" x14ac:dyDescent="0.25"/>
    <row r="1026" ht="15.75" customHeight="1" x14ac:dyDescent="0.25"/>
    <row r="1027" ht="15.75" customHeight="1" x14ac:dyDescent="0.25"/>
    <row r="1028" ht="15.75" customHeight="1" x14ac:dyDescent="0.25"/>
    <row r="1029" ht="15.75" customHeight="1" x14ac:dyDescent="0.25"/>
    <row r="1030" ht="15.75" customHeight="1" x14ac:dyDescent="0.25"/>
    <row r="1031" ht="15.75" customHeight="1" x14ac:dyDescent="0.25"/>
    <row r="1032" ht="15.75" customHeight="1" x14ac:dyDescent="0.25"/>
    <row r="1033" ht="15.75" customHeight="1" x14ac:dyDescent="0.25"/>
    <row r="1034" ht="15.75" customHeight="1" x14ac:dyDescent="0.25"/>
    <row r="1035" ht="15.75" customHeight="1" x14ac:dyDescent="0.25"/>
    <row r="1036" ht="15.75" customHeight="1" x14ac:dyDescent="0.25"/>
    <row r="1037" ht="15.75" customHeight="1" x14ac:dyDescent="0.25"/>
    <row r="1038" ht="15.75" customHeight="1" x14ac:dyDescent="0.25"/>
    <row r="1039" ht="15.75" customHeight="1" x14ac:dyDescent="0.25"/>
    <row r="1040" ht="15.75" customHeight="1" x14ac:dyDescent="0.25"/>
    <row r="1041" ht="15.75" customHeight="1" x14ac:dyDescent="0.25"/>
    <row r="1042" ht="15.75" customHeight="1" x14ac:dyDescent="0.25"/>
    <row r="1043" ht="15.75" customHeight="1" x14ac:dyDescent="0.25"/>
    <row r="1044" ht="15.75" customHeight="1" x14ac:dyDescent="0.25"/>
    <row r="1045" ht="15.75" customHeight="1" x14ac:dyDescent="0.25"/>
    <row r="1046" ht="15.75" customHeight="1" x14ac:dyDescent="0.25"/>
    <row r="1047" ht="15.75" customHeight="1" x14ac:dyDescent="0.25"/>
    <row r="1048" ht="15.75" customHeight="1" x14ac:dyDescent="0.25"/>
    <row r="1049" ht="15.75" customHeight="1" x14ac:dyDescent="0.25"/>
    <row r="1050" ht="15.75" customHeight="1" x14ac:dyDescent="0.25"/>
    <row r="1051" ht="15.75" customHeight="1" x14ac:dyDescent="0.25"/>
    <row r="1052" ht="15.75" customHeight="1" x14ac:dyDescent="0.25"/>
    <row r="1053" ht="15.75" customHeight="1" x14ac:dyDescent="0.25"/>
    <row r="1054" ht="15.75" customHeight="1" x14ac:dyDescent="0.25"/>
    <row r="1055" ht="15.75" customHeight="1" x14ac:dyDescent="0.25"/>
    <row r="1056" ht="15.75" customHeight="1" x14ac:dyDescent="0.25"/>
    <row r="1057" ht="15.75" customHeight="1" x14ac:dyDescent="0.25"/>
    <row r="1058" ht="15.75" customHeight="1" x14ac:dyDescent="0.25"/>
    <row r="1059" ht="15.75" customHeight="1" x14ac:dyDescent="0.25"/>
    <row r="1060" ht="15.75" customHeight="1" x14ac:dyDescent="0.25"/>
    <row r="1061" ht="15.75" customHeight="1" x14ac:dyDescent="0.25"/>
    <row r="1062" ht="15.75" customHeight="1" x14ac:dyDescent="0.25"/>
    <row r="1063" ht="15.75" customHeight="1" x14ac:dyDescent="0.25"/>
    <row r="1064" ht="15.75" customHeight="1" x14ac:dyDescent="0.25"/>
    <row r="1065" ht="15.75" customHeight="1" x14ac:dyDescent="0.25"/>
    <row r="1066" ht="15.75" customHeight="1" x14ac:dyDescent="0.25"/>
    <row r="1067" ht="15.75" customHeight="1" x14ac:dyDescent="0.25"/>
    <row r="1068" ht="15.75" customHeight="1" x14ac:dyDescent="0.25"/>
    <row r="1069" ht="15.75" customHeight="1" x14ac:dyDescent="0.25"/>
    <row r="1070" ht="15.75" customHeight="1" x14ac:dyDescent="0.25"/>
    <row r="1071" ht="15.75" customHeight="1" x14ac:dyDescent="0.25"/>
    <row r="1072" ht="15.75" customHeight="1" x14ac:dyDescent="0.25"/>
    <row r="1073" ht="15.75" customHeight="1" x14ac:dyDescent="0.25"/>
    <row r="1074" ht="15.75" customHeight="1" x14ac:dyDescent="0.25"/>
    <row r="1075" ht="15.75" customHeight="1" x14ac:dyDescent="0.25"/>
    <row r="1076" ht="15.75" customHeight="1" x14ac:dyDescent="0.25"/>
    <row r="1077" ht="15.75" customHeight="1" x14ac:dyDescent="0.25"/>
    <row r="1078" ht="15.75" customHeight="1" x14ac:dyDescent="0.25"/>
    <row r="1079" ht="15.75" customHeight="1" x14ac:dyDescent="0.25"/>
    <row r="1080" ht="15.75" customHeight="1" x14ac:dyDescent="0.25"/>
    <row r="1081" ht="15.75" customHeight="1" x14ac:dyDescent="0.25"/>
    <row r="1082" ht="15.75" customHeight="1" x14ac:dyDescent="0.25"/>
    <row r="1083" ht="15.75" customHeight="1" x14ac:dyDescent="0.25"/>
    <row r="1084" ht="15.75" customHeight="1" x14ac:dyDescent="0.25"/>
    <row r="1085" ht="15.75" customHeight="1" x14ac:dyDescent="0.25"/>
    <row r="1086" ht="15.75" customHeight="1" x14ac:dyDescent="0.25"/>
    <row r="1087" ht="15.75" customHeight="1" x14ac:dyDescent="0.25"/>
    <row r="1088" ht="15.75" customHeight="1" x14ac:dyDescent="0.25"/>
    <row r="1089" ht="15.75" customHeight="1" x14ac:dyDescent="0.25"/>
    <row r="1090" ht="15.75" customHeight="1" x14ac:dyDescent="0.25"/>
    <row r="1091" ht="15.75" customHeight="1" x14ac:dyDescent="0.25"/>
    <row r="1092" ht="15.75" customHeight="1" x14ac:dyDescent="0.25"/>
    <row r="1093" ht="15.75" customHeight="1" x14ac:dyDescent="0.25"/>
    <row r="1094" ht="15.75" customHeight="1" x14ac:dyDescent="0.25"/>
    <row r="1095" ht="15.75" customHeight="1" x14ac:dyDescent="0.25"/>
    <row r="1096" ht="15.75" customHeight="1" x14ac:dyDescent="0.25"/>
    <row r="1097" ht="15.75" customHeight="1" x14ac:dyDescent="0.25"/>
    <row r="1098" ht="15.75" customHeight="1" x14ac:dyDescent="0.25"/>
    <row r="1099" ht="15.75" customHeight="1" x14ac:dyDescent="0.25"/>
    <row r="1100" ht="15.75" customHeight="1" x14ac:dyDescent="0.25"/>
    <row r="1101" ht="15.75" customHeight="1" x14ac:dyDescent="0.25"/>
    <row r="1102" ht="15.75" customHeight="1" x14ac:dyDescent="0.25"/>
    <row r="1103" ht="15.75" customHeight="1" x14ac:dyDescent="0.25"/>
  </sheetData>
  <mergeCells count="5">
    <mergeCell ref="I303:O303"/>
    <mergeCell ref="I2:Q2"/>
    <mergeCell ref="I4:O8"/>
    <mergeCell ref="I144:P149"/>
    <mergeCell ref="I165:O16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דוגמאות מרצה שאלות 1-6</vt:lpstr>
      <vt:lpstr>תרגול עצמי שאלות 7-11</vt:lpstr>
      <vt:lpstr>שאלות סיכום  12-15</vt:lpstr>
      <vt:lpstr>שאלות מבחינות 16-19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Gali</dc:creator>
  <cp:lastModifiedBy>אופיר מאגדי</cp:lastModifiedBy>
  <dcterms:created xsi:type="dcterms:W3CDTF">2019-02-17T14:51:45Z</dcterms:created>
  <dcterms:modified xsi:type="dcterms:W3CDTF">2019-12-11T14:29:27Z</dcterms:modified>
</cp:coreProperties>
</file>