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אופיר מאגדי\Desktop\מכללה למנהל GOOL\הקלטות\שיעור 5 ריביות נקובה אפקטיבית ומראש\"/>
    </mc:Choice>
  </mc:AlternateContent>
  <xr:revisionPtr revIDLastSave="0" documentId="13_ncr:1_{7686FEBD-F952-4EA7-9A43-939D8ABC89CB}" xr6:coauthVersionLast="45" xr6:coauthVersionMax="45" xr10:uidLastSave="{00000000-0000-0000-0000-000000000000}"/>
  <bookViews>
    <workbookView xWindow="-108" yWindow="-108" windowWidth="23256" windowHeight="12576" xr2:uid="{00000000-000D-0000-FFFF-FFFF00000000}"/>
  </bookViews>
  <sheets>
    <sheet name="דוגמאות מרצה - ריבית שאלות 1-5" sheetId="1" r:id="rId1"/>
    <sheet name="תירגול עצמי - ריביות שאלות 6-8" sheetId="5" r:id="rId2"/>
    <sheet name="תרגול ריביות וסדרות שאלות 9-13"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52" i="6" l="1"/>
  <c r="L152" i="6"/>
  <c r="L151" i="6"/>
  <c r="K152" i="6"/>
  <c r="K151" i="6"/>
  <c r="L143" i="6"/>
  <c r="I126" i="6"/>
  <c r="L125" i="6"/>
  <c r="L123" i="6"/>
  <c r="L124" i="6"/>
  <c r="L122" i="6"/>
  <c r="I123" i="6"/>
  <c r="I122" i="6"/>
  <c r="I118" i="6"/>
  <c r="L95" i="6"/>
  <c r="I96" i="6"/>
  <c r="I95" i="6"/>
  <c r="I91" i="6"/>
  <c r="L55" i="6"/>
  <c r="L53" i="6"/>
  <c r="L52" i="6"/>
  <c r="I52" i="6"/>
  <c r="I50" i="6"/>
  <c r="L17" i="6"/>
  <c r="I13" i="6"/>
  <c r="L14" i="6"/>
  <c r="L13" i="6"/>
  <c r="I11" i="6"/>
  <c r="J73" i="5"/>
  <c r="L68" i="5"/>
  <c r="M75" i="5"/>
  <c r="M74" i="5"/>
  <c r="K68" i="5"/>
  <c r="L73" i="5"/>
  <c r="M68" i="5"/>
  <c r="J35" i="5"/>
  <c r="M15" i="5"/>
  <c r="L16" i="5"/>
  <c r="L17" i="5"/>
  <c r="L15" i="5"/>
  <c r="K16" i="5"/>
  <c r="K17" i="5"/>
  <c r="K15" i="5"/>
  <c r="J119" i="1"/>
  <c r="J116" i="1"/>
  <c r="L92" i="1"/>
  <c r="L93" i="1"/>
  <c r="L91" i="1"/>
  <c r="J91" i="1"/>
  <c r="J87" i="1"/>
  <c r="M70" i="1"/>
  <c r="J71" i="1"/>
  <c r="J72" i="1"/>
  <c r="J73" i="1"/>
  <c r="J70" i="1"/>
  <c r="K71" i="1"/>
  <c r="K72" i="1"/>
  <c r="K73" i="1"/>
  <c r="K70" i="1"/>
  <c r="J53" i="1"/>
  <c r="L49" i="1"/>
  <c r="M49" i="1"/>
  <c r="K53" i="1"/>
  <c r="J52" i="1"/>
  <c r="J51" i="1"/>
  <c r="J45" i="1"/>
  <c r="J42" i="1"/>
  <c r="J13" i="1"/>
  <c r="J14" i="1"/>
  <c r="J15" i="1"/>
  <c r="J12" i="1"/>
  <c r="L117" i="6" l="1"/>
  <c r="L118" i="6" s="1"/>
  <c r="L91" i="6"/>
  <c r="L50" i="6"/>
  <c r="L11" i="6"/>
  <c r="I99" i="6" l="1"/>
  <c r="M147" i="1" l="1"/>
  <c r="L147" i="1" l="1"/>
  <c r="J152" i="1" l="1"/>
  <c r="M16" i="5"/>
  <c r="M17" i="5"/>
  <c r="M71" i="1" l="1"/>
  <c r="M72" i="1"/>
  <c r="M73" i="1"/>
  <c r="J92" i="1"/>
  <c r="J93" i="1" l="1"/>
  <c r="J46" i="1" l="1"/>
</calcChain>
</file>

<file path=xl/sharedStrings.xml><?xml version="1.0" encoding="utf-8"?>
<sst xmlns="http://schemas.openxmlformats.org/spreadsheetml/2006/main" count="170" uniqueCount="106">
  <si>
    <t>ריבית נקובה:</t>
  </si>
  <si>
    <t>ריבית נקובה שנתית</t>
  </si>
  <si>
    <t>ריבית חודשית</t>
  </si>
  <si>
    <t>ריבית דו חודשית</t>
  </si>
  <si>
    <t>ריבית רבעונית</t>
  </si>
  <si>
    <t>ריבית חצי שנתית</t>
  </si>
  <si>
    <t>כמות תקופות בשנה</t>
  </si>
  <si>
    <t>ריבית אפקטיבית:</t>
  </si>
  <si>
    <t>גובה הלוואה - בזמן 0</t>
  </si>
  <si>
    <t>ריבית הנקובה השנתית</t>
  </si>
  <si>
    <t>סכום הריבית בתום השנה</t>
  </si>
  <si>
    <t>הריבית האפקטיבית:</t>
  </si>
  <si>
    <t>שיטה 1:</t>
  </si>
  <si>
    <t>שיטה 2:</t>
  </si>
  <si>
    <t>תשלום הריבית ביחס לגובה ההלוואה</t>
  </si>
  <si>
    <t>תשלום בסוף ביחס לתשלום בהתחלה</t>
  </si>
  <si>
    <t>מספר תקופות בשנה</t>
  </si>
  <si>
    <t>ערך עתידי - לאחר 4 רבעונים</t>
  </si>
  <si>
    <t>נתונה ריבית נקובה ולכן חלוקה ב - 4</t>
  </si>
  <si>
    <t>מסקנה: הריבית האפקטיבית גבוהה מהריבית הנקובה, כי מחושב ריבית דה - ריבית</t>
  </si>
  <si>
    <t>ריבית נקובה/פשוטה/תעריפית/חוזית - ריבית אפקטיבית</t>
  </si>
  <si>
    <t>גובה ההלוואה - זמן 0</t>
  </si>
  <si>
    <t>ריבית שנתית</t>
  </si>
  <si>
    <t>תקופות בשנים</t>
  </si>
  <si>
    <t>גובה עמלה</t>
  </si>
  <si>
    <t>סכום נטו בזמן 0</t>
  </si>
  <si>
    <t>סכום להחזר בזמן 1</t>
  </si>
  <si>
    <t>הריבית האמיתית:</t>
  </si>
  <si>
    <t>הריבית הקטנה</t>
  </si>
  <si>
    <t>כמות התקופות בשנה</t>
  </si>
  <si>
    <r>
      <t xml:space="preserve">ריבית אפקטיבית שנתית, שנתון כי מחושבת </t>
    </r>
    <r>
      <rPr>
        <b/>
        <sz val="11"/>
        <color theme="1"/>
        <rFont val="Arial"/>
        <family val="2"/>
        <scheme val="minor"/>
      </rPr>
      <t>חודשית</t>
    </r>
  </si>
  <si>
    <r>
      <t xml:space="preserve">ריבית אפקטיבית שנתית, שנתון כי מחושבת כל 2 חודשים </t>
    </r>
    <r>
      <rPr>
        <b/>
        <sz val="11"/>
        <color theme="1"/>
        <rFont val="Arial"/>
        <family val="2"/>
        <scheme val="minor"/>
      </rPr>
      <t>(חודשיים)</t>
    </r>
  </si>
  <si>
    <r>
      <t xml:space="preserve">ריבית אפקטיבית שנתית, שנתון כי מחושבת </t>
    </r>
    <r>
      <rPr>
        <b/>
        <sz val="11"/>
        <color theme="1"/>
        <rFont val="Arial"/>
        <family val="2"/>
        <scheme val="minor"/>
      </rPr>
      <t>רבעונית</t>
    </r>
  </si>
  <si>
    <r>
      <t xml:space="preserve">ריבית אפקטיבית שנתית, שנתון כי מחושבת </t>
    </r>
    <r>
      <rPr>
        <b/>
        <sz val="11"/>
        <color theme="1"/>
        <rFont val="Arial"/>
        <family val="2"/>
        <scheme val="minor"/>
      </rPr>
      <t>חצי שנתית</t>
    </r>
  </si>
  <si>
    <t>ריבית אפקטיבית לשנה</t>
  </si>
  <si>
    <t>ריבית אפקטיבית לשנתיים</t>
  </si>
  <si>
    <t>ריבית אפקטיבית ל - 3 שנים</t>
  </si>
  <si>
    <t>מספר רבעונים בתקופה</t>
  </si>
  <si>
    <t>שימוש בפונקצית EFFECT:</t>
  </si>
  <si>
    <t>שימו לב:</t>
  </si>
  <si>
    <t>הצבת ריבית נומינלית שנתית</t>
  </si>
  <si>
    <r>
      <t xml:space="preserve">ריבית </t>
    </r>
    <r>
      <rPr>
        <b/>
        <sz val="11"/>
        <color theme="1"/>
        <rFont val="Arial"/>
        <family val="2"/>
        <scheme val="minor"/>
      </rPr>
      <t>נקובה שנתית</t>
    </r>
  </si>
  <si>
    <t>ריבית אפקטיבית שנתית</t>
  </si>
  <si>
    <t>מצב 1 - מחשבים את הקרן והריבית בסוף:</t>
  </si>
  <si>
    <t>מצב 2 - מחשבים את הריבית כל רבעון:</t>
  </si>
  <si>
    <t>מספר תקופות בשנה:</t>
  </si>
  <si>
    <t>רבעונית</t>
  </si>
  <si>
    <t>יומית</t>
  </si>
  <si>
    <t>חודשית</t>
  </si>
  <si>
    <t>ריבית לתקופה קטנה</t>
  </si>
  <si>
    <t>שימוש בפונקציה EFFECT</t>
  </si>
  <si>
    <t>תקופות</t>
  </si>
  <si>
    <t>ריבית גלומה:</t>
  </si>
  <si>
    <t>הריבית הגלומה</t>
  </si>
  <si>
    <t>שאלה 1</t>
  </si>
  <si>
    <t>שאלה 2</t>
  </si>
  <si>
    <t>שאלה 3</t>
  </si>
  <si>
    <t>שאלה 4</t>
  </si>
  <si>
    <t>שאלה 5</t>
  </si>
  <si>
    <t>שאלה 6</t>
  </si>
  <si>
    <t>שאלה 7</t>
  </si>
  <si>
    <t>שאלה 8</t>
  </si>
  <si>
    <t>נתוני השאלה:</t>
  </si>
  <si>
    <t>סדרה ראשונה</t>
  </si>
  <si>
    <t>סדרה שנייה</t>
  </si>
  <si>
    <t>N</t>
  </si>
  <si>
    <t>R (year)</t>
  </si>
  <si>
    <t>R (month)</t>
  </si>
  <si>
    <t>PMT</t>
  </si>
  <si>
    <t>?</t>
  </si>
  <si>
    <t>PV(0)</t>
  </si>
  <si>
    <t>סדרה זוגית</t>
  </si>
  <si>
    <t>סדרה אי- זוגית</t>
  </si>
  <si>
    <t>R (2_years)</t>
  </si>
  <si>
    <t>PV(-1)</t>
  </si>
  <si>
    <t>סדרת הפקדות ראשונה</t>
  </si>
  <si>
    <t>סדרת הפקדות שניה</t>
  </si>
  <si>
    <t>R (1_month)</t>
  </si>
  <si>
    <t>FV(90)</t>
  </si>
  <si>
    <t>FV(30)</t>
  </si>
  <si>
    <t>חיבור שתי סדרות ההפקדות</t>
  </si>
  <si>
    <t>נשים לב שלטובת הזזת הסדרה הראשונה קדימה, נעזרנו בריבית ששררה החל מחודש 31 ואילך.</t>
  </si>
  <si>
    <t>סדרה תקבולים</t>
  </si>
  <si>
    <t>סדרת תשלומים לרו"ח</t>
  </si>
  <si>
    <t>R (2_months)</t>
  </si>
  <si>
    <t>חיבור סדרת התקבולים והתשלומים בזמן 0</t>
  </si>
  <si>
    <t>ריבית</t>
  </si>
  <si>
    <t>הפקדה</t>
  </si>
  <si>
    <t>שווי היום</t>
  </si>
  <si>
    <t>שנה 1</t>
  </si>
  <si>
    <t>שנה 2</t>
  </si>
  <si>
    <t>שנה 3</t>
  </si>
  <si>
    <t>חיבור הסכומים, כאשר כולם הוונו לאותה נקודת זמן (0)</t>
  </si>
  <si>
    <t>שאלה 9</t>
  </si>
  <si>
    <t>שאלה 10</t>
  </si>
  <si>
    <t>שאלה 11</t>
  </si>
  <si>
    <t>שאלה 12</t>
  </si>
  <si>
    <t>שאלה 13</t>
  </si>
  <si>
    <t xml:space="preserve">קיבלת הצעת עבודה חדשה אשר כוללת את התנאים הבאים:
בשנה הראשונה שכר חודשי של 6,000 ש"ח, ובשנה השניה שכר חודשי של 9,000 ש"ח.
הריבית האפקטיבית השנתית בכל תקופה זו תעמוד על 12.68%.
מהו הסכום המינימלי שתהיה מוכן לקבל היום במקום סדרת התקבולים שלעיל?
</t>
  </si>
  <si>
    <t>PV(12)</t>
  </si>
  <si>
    <t>FV(20)</t>
  </si>
  <si>
    <t>FV(19)</t>
  </si>
  <si>
    <t xml:space="preserve">במשך 20 השנים האחרונות  הפקידה סבתא דליה בתוכנית  חיסכון סכום של 4,000 ש"ח בכל שנה  
 אי זוגית, וסכום של 3,000 ש"ח בכל שנה זוגית (סה"כ 20 הפקדות שונות). 
אם ידוע כי תוכנית החיסכון מניבה ריבית שנתית בשיעור של 10% וכי כל ההפקדות בוצעו בסוף השנה, 
כמה כסף נצבר לזכותה בתוכנית נכון להיום?
</t>
  </si>
  <si>
    <t xml:space="preserve">אופיר מתחיל להפקיד סכום חודשי קבוע בגובה 300 ש"ח ל-90 חודשים.בתוכנית חיסכון המעניקה ריבית אפקטיבית 
שנתית של 6.16% לתקופה של 30 החודשים הראשונים. 
החל מחודש 31 עולה הריבית האפקטיבית השנתית לשיעור של 12.68% וזאת לתקופה של 60 חודשים. 
מהו הסכום שיצטבר לאופיר בתוכנית החיסכון בתום 90 חודשים אלו?
</t>
  </si>
  <si>
    <t xml:space="preserve">בתאריך 1.4.2020 החלטת לפתוח עסק עצמאי לשיווק דיגיטלי ברשת האינטרנט. ההכנסות בעסק יתקבלו כל חודשיים, ויעמדו על 10,000 ש"ח החל מסוף חודש זה. בתום כל שנה קלנדרית (31.12) תידרש לשלם                          לרו"ח שלך סכום של 2,200 ש"ח על עריכה והגשה של דו"ח שנתי לרשויות המס
בהנחה שהעסק יעבוד עד ה- 31.12.2022, מהו הערך הנוכחי של כל התקבולים והתשלומים של העסק
הנח ריבית שנתית של 19.4%
</t>
  </si>
  <si>
    <t xml:space="preserve">קופת הגמל: "חיסכון פנסיוני" מציעה לך תוכנית חיסכון בריבית משתנה לתקופה של 3 שנים.
גובה הריבית בשנה הראשונה יעמוד על 2%
גובה הריבית בשנה השניה יעמוד על 3%
גובה הריבית בשנה השלישית יעמוד על 4%
מהו הערך הנוכחי של תכנית חסכון זו, בהנחה ואתה מפקיד סכום של 2,000 ש"ח בסוף כל שנה?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</si>
</sst>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3" formatCode="_ * #,##0.00_ ;_ * \-#,##0.00_ ;_ * &quot;-&quot;??_ ;_ @_ "/>
    <numFmt numFmtId="164" formatCode="0.000%"/>
    <numFmt numFmtId="165" formatCode="_ * #,##0_ ;_ * \-#,##0_ ;_ * &quot;-&quot;??_ ;_ @_ "/>
    <numFmt numFmtId="166" formatCode="0.0000%"/>
    <numFmt numFmtId="167" formatCode="0.00000%"/>
    <numFmt numFmtId="168" formatCode="[$₪-40D]#,##0.00"/>
  </numFmts>
  <fonts count="29">
    <font>
      <sz val="11"/>
      <color theme="1"/>
      <name val="Arial"/>
      <family val="2"/>
      <charset val="177"/>
      <scheme val="minor"/>
    </font>
    <font>
      <sz val="11"/>
      <color theme="1"/>
      <name val="Arial"/>
      <family val="2"/>
      <charset val="177"/>
      <scheme val="minor"/>
    </font>
    <font>
      <b/>
      <sz val="14"/>
      <color rgb="FFFFFFFF"/>
      <name val="Arial"/>
      <family val="2"/>
      <scheme val="minor"/>
    </font>
    <font>
      <b/>
      <sz val="11"/>
      <color theme="1"/>
      <name val="Arial"/>
      <family val="2"/>
      <scheme val="minor"/>
    </font>
    <font>
      <u/>
      <sz val="11"/>
      <color theme="1"/>
      <name val="Arial"/>
      <family val="2"/>
      <charset val="177"/>
      <scheme val="minor"/>
    </font>
    <font>
      <b/>
      <sz val="20"/>
      <color theme="1"/>
      <name val="Arial"/>
      <family val="2"/>
      <scheme val="minor"/>
    </font>
    <font>
      <b/>
      <sz val="11"/>
      <color theme="0"/>
      <name val="Arial"/>
      <family val="2"/>
      <scheme val="minor"/>
    </font>
    <font>
      <sz val="11"/>
      <color rgb="FF000000"/>
      <name val="Arial"/>
      <family val="2"/>
      <charset val="177"/>
      <scheme val="minor"/>
    </font>
    <font>
      <b/>
      <sz val="11"/>
      <color rgb="FF000000"/>
      <name val="Arial"/>
      <family val="2"/>
      <scheme val="minor"/>
    </font>
    <font>
      <b/>
      <sz val="11"/>
      <color rgb="FFFFFFFF"/>
      <name val="Arial"/>
      <family val="2"/>
      <scheme val="minor"/>
    </font>
    <font>
      <b/>
      <sz val="14"/>
      <color theme="1"/>
      <name val="Arial"/>
      <family val="2"/>
      <scheme val="minor"/>
    </font>
    <font>
      <b/>
      <sz val="11"/>
      <color rgb="FF000000"/>
      <name val="Calibri"/>
      <family val="2"/>
    </font>
    <font>
      <sz val="11"/>
      <name val="Calibri"/>
      <family val="2"/>
    </font>
    <font>
      <b/>
      <u/>
      <sz val="11"/>
      <name val="Calibri"/>
      <family val="2"/>
    </font>
    <font>
      <b/>
      <sz val="11"/>
      <name val="Calibri"/>
      <family val="2"/>
    </font>
    <font>
      <sz val="11"/>
      <color theme="0"/>
      <name val="Arial"/>
      <family val="2"/>
      <charset val="177"/>
      <scheme val="minor"/>
    </font>
    <font>
      <b/>
      <sz val="11"/>
      <color rgb="FF002060"/>
      <name val="Arial"/>
      <family val="2"/>
      <scheme val="minor"/>
    </font>
    <font>
      <b/>
      <sz val="11"/>
      <color rgb="FFC00000"/>
      <name val="Arial"/>
      <family val="2"/>
      <scheme val="minor"/>
    </font>
    <font>
      <b/>
      <sz val="14"/>
      <name val="Verdana"/>
      <family val="2"/>
      <charset val="177"/>
    </font>
    <font>
      <b/>
      <sz val="14"/>
      <color theme="1"/>
      <name val="Arial"/>
      <family val="2"/>
      <charset val="177"/>
      <scheme val="minor"/>
    </font>
    <font>
      <b/>
      <sz val="14"/>
      <name val="Verdana"/>
      <family val="2"/>
    </font>
    <font>
      <b/>
      <sz val="14"/>
      <color rgb="FFC00000"/>
      <name val="Calibri"/>
      <family val="2"/>
    </font>
    <font>
      <b/>
      <u/>
      <sz val="11"/>
      <color theme="0"/>
      <name val="Calibri"/>
      <family val="2"/>
    </font>
    <font>
      <b/>
      <sz val="11"/>
      <color theme="0"/>
      <name val="Calibri"/>
      <family val="2"/>
    </font>
    <font>
      <b/>
      <sz val="14"/>
      <color theme="0"/>
      <name val="Calibri"/>
      <family val="2"/>
    </font>
    <font>
      <b/>
      <sz val="12"/>
      <name val="Verdana"/>
      <family val="2"/>
      <charset val="177"/>
    </font>
    <font>
      <b/>
      <sz val="12"/>
      <color theme="1"/>
      <name val="Arial"/>
      <family val="2"/>
      <charset val="177"/>
      <scheme val="minor"/>
    </font>
    <font>
      <b/>
      <sz val="12"/>
      <name val="Calibri"/>
      <family val="2"/>
    </font>
    <font>
      <b/>
      <sz val="11"/>
      <color rgb="FFFF0000"/>
      <name val="Calibri"/>
      <family val="2"/>
    </font>
  </fonts>
  <fills count="8">
    <fill>
      <patternFill patternType="none"/>
    </fill>
    <fill>
      <patternFill patternType="gray125"/>
    </fill>
    <fill>
      <patternFill patternType="solid">
        <fgColor rgb="FF00B050"/>
        <bgColor rgb="FF000000"/>
      </patternFill>
    </fill>
    <fill>
      <patternFill patternType="solid">
        <fgColor rgb="FF00B050"/>
        <bgColor indexed="64"/>
      </patternFill>
    </fill>
    <fill>
      <patternFill patternType="solid">
        <fgColor rgb="FFFFFF00"/>
        <bgColor indexed="64"/>
      </patternFill>
    </fill>
    <fill>
      <patternFill patternType="solid">
        <fgColor rgb="FFFF66FF"/>
        <bgColor rgb="FFFF66FF"/>
      </patternFill>
    </fill>
    <fill>
      <patternFill patternType="solid">
        <fgColor rgb="FF7030A0"/>
        <bgColor rgb="FF000000"/>
      </patternFill>
    </fill>
    <fill>
      <patternFill patternType="solid">
        <fgColor rgb="FF00B0F0"/>
        <bgColor indexed="64"/>
      </patternFill>
    </fill>
  </fills>
  <borders count="18">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s>
  <cellStyleXfs count="2">
    <xf numFmtId="0" fontId="0" fillId="0" borderId="0"/>
    <xf numFmtId="9" fontId="1" fillId="0" borderId="0" applyFont="0" applyFill="0" applyBorder="0" applyAlignment="0" applyProtection="0"/>
  </cellStyleXfs>
  <cellXfs count="126">
    <xf numFmtId="0" fontId="0" fillId="0" borderId="0" xfId="0"/>
    <xf numFmtId="0" fontId="5" fillId="0" borderId="5" xfId="0" applyFont="1" applyBorder="1"/>
    <xf numFmtId="0" fontId="0" fillId="0" borderId="0" xfId="0" applyBorder="1"/>
    <xf numFmtId="0" fontId="0" fillId="0" borderId="6" xfId="0" applyBorder="1"/>
    <xf numFmtId="0" fontId="0" fillId="0" borderId="5" xfId="0" applyBorder="1"/>
    <xf numFmtId="9" fontId="0" fillId="0" borderId="0" xfId="0" applyNumberFormat="1" applyBorder="1"/>
    <xf numFmtId="0" fontId="4" fillId="0" borderId="0" xfId="0" applyFont="1" applyBorder="1"/>
    <xf numFmtId="0" fontId="0" fillId="0" borderId="7" xfId="0" applyBorder="1"/>
    <xf numFmtId="0" fontId="0" fillId="0" borderId="8" xfId="0" applyBorder="1"/>
    <xf numFmtId="0" fontId="0" fillId="0" borderId="9" xfId="0" applyBorder="1"/>
    <xf numFmtId="164" fontId="6" fillId="3" borderId="3" xfId="1" applyNumberFormat="1" applyFont="1" applyFill="1" applyBorder="1" applyAlignment="1">
      <alignment horizontal="center"/>
    </xf>
    <xf numFmtId="9" fontId="6" fillId="3" borderId="3" xfId="1" applyNumberFormat="1" applyFont="1" applyFill="1" applyBorder="1" applyAlignment="1">
      <alignment horizontal="center"/>
    </xf>
    <xf numFmtId="0" fontId="7" fillId="0" borderId="0" xfId="0" applyFont="1" applyBorder="1" applyAlignment="1">
      <alignment readingOrder="1"/>
    </xf>
    <xf numFmtId="0" fontId="7" fillId="0" borderId="5" xfId="0" applyFont="1" applyBorder="1" applyAlignment="1">
      <alignment readingOrder="1"/>
    </xf>
    <xf numFmtId="8" fontId="0" fillId="0" borderId="0" xfId="0" applyNumberFormat="1" applyBorder="1"/>
    <xf numFmtId="0" fontId="8" fillId="0" borderId="0" xfId="0" applyFont="1" applyBorder="1" applyAlignment="1">
      <alignment readingOrder="2"/>
    </xf>
    <xf numFmtId="166" fontId="6" fillId="3" borderId="3" xfId="1" applyNumberFormat="1" applyFont="1" applyFill="1" applyBorder="1" applyAlignment="1">
      <alignment horizontal="center"/>
    </xf>
    <xf numFmtId="0" fontId="5" fillId="0" borderId="4" xfId="0" applyFont="1" applyBorder="1"/>
    <xf numFmtId="0" fontId="0" fillId="0" borderId="1" xfId="0" applyBorder="1"/>
    <xf numFmtId="0" fontId="0" fillId="0" borderId="2" xfId="0" applyBorder="1"/>
    <xf numFmtId="0" fontId="3" fillId="0" borderId="0" xfId="0" applyFont="1" applyBorder="1"/>
    <xf numFmtId="10" fontId="0" fillId="0" borderId="0" xfId="0" applyNumberFormat="1" applyBorder="1"/>
    <xf numFmtId="0" fontId="3" fillId="0" borderId="5" xfId="0" applyFont="1" applyBorder="1"/>
    <xf numFmtId="0" fontId="0" fillId="0" borderId="5" xfId="0" applyBorder="1" applyAlignment="1">
      <alignment wrapText="1"/>
    </xf>
    <xf numFmtId="167" fontId="0" fillId="0" borderId="0" xfId="0" applyNumberFormat="1" applyBorder="1"/>
    <xf numFmtId="167" fontId="0" fillId="0" borderId="0" xfId="1" applyNumberFormat="1" applyFont="1" applyBorder="1"/>
    <xf numFmtId="9" fontId="7" fillId="0" borderId="0" xfId="0" applyNumberFormat="1" applyFont="1" applyBorder="1" applyAlignment="1">
      <alignment readingOrder="1"/>
    </xf>
    <xf numFmtId="0" fontId="7" fillId="0" borderId="5" xfId="0" applyFont="1" applyBorder="1" applyAlignment="1">
      <alignment readingOrder="2"/>
    </xf>
    <xf numFmtId="165" fontId="7" fillId="0" borderId="0" xfId="0" applyNumberFormat="1" applyFont="1" applyBorder="1" applyAlignment="1">
      <alignment readingOrder="1"/>
    </xf>
    <xf numFmtId="166" fontId="9" fillId="2" borderId="0" xfId="0" applyNumberFormat="1" applyFont="1" applyFill="1" applyBorder="1" applyAlignment="1">
      <alignment horizontal="center" readingOrder="1"/>
    </xf>
    <xf numFmtId="0" fontId="7" fillId="0" borderId="7" xfId="0" applyFont="1" applyBorder="1" applyAlignment="1">
      <alignment readingOrder="1"/>
    </xf>
    <xf numFmtId="0" fontId="7" fillId="0" borderId="8" xfId="0" applyFont="1" applyBorder="1" applyAlignment="1">
      <alignment readingOrder="1"/>
    </xf>
    <xf numFmtId="0" fontId="3" fillId="0" borderId="0" xfId="0" applyFont="1" applyBorder="1" applyAlignment="1">
      <alignment horizontal="center"/>
    </xf>
    <xf numFmtId="164" fontId="0" fillId="0" borderId="0" xfId="0" applyNumberFormat="1" applyBorder="1"/>
    <xf numFmtId="0" fontId="10" fillId="4" borderId="0" xfId="0" applyFont="1" applyFill="1"/>
    <xf numFmtId="0" fontId="11" fillId="0" borderId="10" xfId="0" applyFont="1" applyBorder="1" applyAlignment="1">
      <alignment horizontal="right" readingOrder="2"/>
    </xf>
    <xf numFmtId="0" fontId="0" fillId="0" borderId="11" xfId="0" applyBorder="1" applyAlignment="1">
      <alignment horizontal="right" readingOrder="2"/>
    </xf>
    <xf numFmtId="0" fontId="0" fillId="0" borderId="12" xfId="0" applyBorder="1" applyAlignment="1">
      <alignment horizontal="right" readingOrder="2"/>
    </xf>
    <xf numFmtId="0" fontId="12" fillId="0" borderId="0" xfId="0" applyFont="1" applyAlignment="1">
      <alignment horizontal="right" readingOrder="2"/>
    </xf>
    <xf numFmtId="0" fontId="0" fillId="0" borderId="0" xfId="0"/>
    <xf numFmtId="0" fontId="0" fillId="0" borderId="10" xfId="0" applyBorder="1" applyAlignment="1">
      <alignment horizontal="right" readingOrder="2"/>
    </xf>
    <xf numFmtId="0" fontId="0" fillId="0" borderId="13" xfId="0" applyBorder="1" applyAlignment="1">
      <alignment horizontal="right" readingOrder="2"/>
    </xf>
    <xf numFmtId="0" fontId="13" fillId="0" borderId="0" xfId="0" applyFont="1"/>
    <xf numFmtId="0" fontId="0" fillId="0" borderId="10" xfId="0" applyBorder="1" applyAlignment="1">
      <alignment horizontal="center" readingOrder="2"/>
    </xf>
    <xf numFmtId="0" fontId="12" fillId="0" borderId="0" xfId="0" applyFont="1" applyAlignment="1">
      <alignment horizontal="left" readingOrder="1"/>
    </xf>
    <xf numFmtId="0" fontId="0" fillId="0" borderId="0" xfId="0" applyAlignment="1">
      <alignment horizontal="center" readingOrder="2"/>
    </xf>
    <xf numFmtId="164" fontId="0" fillId="0" borderId="0" xfId="0" applyNumberFormat="1" applyAlignment="1">
      <alignment horizontal="center" readingOrder="2"/>
    </xf>
    <xf numFmtId="10" fontId="0" fillId="0" borderId="0" xfId="0" applyNumberFormat="1" applyAlignment="1">
      <alignment horizontal="center" readingOrder="2"/>
    </xf>
    <xf numFmtId="0" fontId="0" fillId="0" borderId="0" xfId="0" applyAlignment="1">
      <alignment horizontal="right" readingOrder="2"/>
    </xf>
    <xf numFmtId="0" fontId="12" fillId="0" borderId="13" xfId="0" applyFont="1" applyBorder="1" applyAlignment="1">
      <alignment horizontal="right" readingOrder="2"/>
    </xf>
    <xf numFmtId="0" fontId="0" fillId="0" borderId="0" xfId="0" applyAlignment="1">
      <alignment horizontal="left" readingOrder="1"/>
    </xf>
    <xf numFmtId="0" fontId="12" fillId="0" borderId="10" xfId="0" applyFont="1" applyBorder="1" applyAlignment="1">
      <alignment horizontal="right" readingOrder="2"/>
    </xf>
    <xf numFmtId="8" fontId="11" fillId="5" borderId="10" xfId="0" applyNumberFormat="1" applyFont="1" applyFill="1" applyBorder="1" applyAlignment="1">
      <alignment horizontal="right" readingOrder="2"/>
    </xf>
    <xf numFmtId="0" fontId="0" fillId="0" borderId="14" xfId="0" applyBorder="1" applyAlignment="1">
      <alignment horizontal="right" readingOrder="2"/>
    </xf>
    <xf numFmtId="0" fontId="0" fillId="0" borderId="15" xfId="0" applyBorder="1" applyAlignment="1">
      <alignment horizontal="right" readingOrder="2"/>
    </xf>
    <xf numFmtId="0" fontId="0" fillId="0" borderId="16" xfId="0" applyBorder="1" applyAlignment="1">
      <alignment horizontal="right" readingOrder="2"/>
    </xf>
    <xf numFmtId="0" fontId="12" fillId="0" borderId="17" xfId="0" applyFont="1" applyBorder="1" applyAlignment="1">
      <alignment horizontal="right" readingOrder="2"/>
    </xf>
    <xf numFmtId="0" fontId="12" fillId="0" borderId="11" xfId="0" applyFont="1" applyBorder="1" applyAlignment="1">
      <alignment horizontal="right" readingOrder="2"/>
    </xf>
    <xf numFmtId="0" fontId="12" fillId="0" borderId="12" xfId="0" applyFont="1" applyBorder="1" applyAlignment="1">
      <alignment horizontal="right" readingOrder="2"/>
    </xf>
    <xf numFmtId="9" fontId="0" fillId="0" borderId="10" xfId="0" applyNumberFormat="1" applyBorder="1" applyAlignment="1">
      <alignment horizontal="center" readingOrder="2"/>
    </xf>
    <xf numFmtId="9" fontId="0" fillId="0" borderId="0" xfId="0" applyNumberFormat="1" applyAlignment="1">
      <alignment horizontal="center" readingOrder="2"/>
    </xf>
    <xf numFmtId="10" fontId="0" fillId="0" borderId="10" xfId="0" applyNumberFormat="1" applyBorder="1" applyAlignment="1">
      <alignment horizontal="center" readingOrder="2"/>
    </xf>
    <xf numFmtId="9" fontId="12" fillId="0" borderId="10" xfId="0" applyNumberFormat="1" applyFont="1" applyBorder="1" applyAlignment="1">
      <alignment horizontal="right" readingOrder="2"/>
    </xf>
    <xf numFmtId="0" fontId="12" fillId="0" borderId="14" xfId="0" applyFont="1" applyBorder="1" applyAlignment="1">
      <alignment horizontal="right" readingOrder="2"/>
    </xf>
    <xf numFmtId="0" fontId="12" fillId="0" borderId="15" xfId="0" applyFont="1" applyBorder="1" applyAlignment="1">
      <alignment horizontal="right" readingOrder="2"/>
    </xf>
    <xf numFmtId="0" fontId="12" fillId="0" borderId="16" xfId="0" applyFont="1" applyBorder="1" applyAlignment="1">
      <alignment horizontal="right" readingOrder="2"/>
    </xf>
    <xf numFmtId="164" fontId="0" fillId="0" borderId="10" xfId="0" applyNumberFormat="1" applyBorder="1" applyAlignment="1">
      <alignment horizontal="center" readingOrder="2"/>
    </xf>
    <xf numFmtId="168" fontId="12" fillId="0" borderId="0" xfId="0" applyNumberFormat="1" applyFont="1" applyAlignment="1">
      <alignment horizontal="right" readingOrder="2"/>
    </xf>
    <xf numFmtId="168" fontId="14" fillId="0" borderId="0" xfId="0" applyNumberFormat="1" applyFont="1" applyAlignment="1">
      <alignment horizontal="right" readingOrder="2"/>
    </xf>
    <xf numFmtId="0" fontId="11" fillId="0" borderId="0" xfId="0" applyFont="1" applyAlignment="1">
      <alignment horizontal="left" readingOrder="1"/>
    </xf>
    <xf numFmtId="0" fontId="13" fillId="0" borderId="0" xfId="0" applyFont="1" applyAlignment="1">
      <alignment horizontal="center"/>
    </xf>
    <xf numFmtId="0" fontId="13" fillId="0" borderId="0" xfId="0" applyFont="1" applyAlignment="1">
      <alignment horizontal="center" readingOrder="2"/>
    </xf>
    <xf numFmtId="9" fontId="12" fillId="0" borderId="0" xfId="0" applyNumberFormat="1" applyFont="1" applyAlignment="1">
      <alignment horizontal="center" readingOrder="1"/>
    </xf>
    <xf numFmtId="3" fontId="12" fillId="0" borderId="0" xfId="0" applyNumberFormat="1" applyFont="1" applyAlignment="1">
      <alignment horizontal="center" readingOrder="2"/>
    </xf>
    <xf numFmtId="4" fontId="0" fillId="0" borderId="0" xfId="0" applyNumberFormat="1" applyAlignment="1">
      <alignment horizontal="center" readingOrder="2"/>
    </xf>
    <xf numFmtId="0" fontId="2" fillId="2" borderId="4" xfId="0" applyFont="1" applyFill="1" applyBorder="1" applyAlignment="1">
      <alignment horizontal="center" readingOrder="2"/>
    </xf>
    <xf numFmtId="0" fontId="2" fillId="2" borderId="1" xfId="0" applyFont="1" applyFill="1" applyBorder="1" applyAlignment="1">
      <alignment horizontal="center" readingOrder="2"/>
    </xf>
    <xf numFmtId="0" fontId="2" fillId="2" borderId="2" xfId="0" applyFont="1" applyFill="1" applyBorder="1" applyAlignment="1">
      <alignment horizontal="center" readingOrder="2"/>
    </xf>
    <xf numFmtId="10" fontId="16" fillId="4" borderId="3" xfId="1" applyNumberFormat="1" applyFont="1" applyFill="1" applyBorder="1" applyAlignment="1">
      <alignment horizontal="center"/>
    </xf>
    <xf numFmtId="10" fontId="0" fillId="0" borderId="0" xfId="1" applyNumberFormat="1" applyFont="1" applyBorder="1"/>
    <xf numFmtId="10" fontId="0" fillId="4" borderId="0" xfId="0" applyNumberFormat="1" applyFill="1" applyBorder="1"/>
    <xf numFmtId="10" fontId="0" fillId="0" borderId="0" xfId="0" applyNumberFormat="1" applyBorder="1" applyAlignment="1">
      <alignment horizontal="center"/>
    </xf>
    <xf numFmtId="166" fontId="17" fillId="4" borderId="3" xfId="1" applyNumberFormat="1" applyFont="1" applyFill="1" applyBorder="1" applyAlignment="1">
      <alignment horizontal="center"/>
    </xf>
    <xf numFmtId="166" fontId="9" fillId="6" borderId="0" xfId="0" applyNumberFormat="1" applyFont="1" applyFill="1" applyBorder="1" applyAlignment="1">
      <alignment horizontal="center" readingOrder="1"/>
    </xf>
    <xf numFmtId="166" fontId="6" fillId="7" borderId="3" xfId="1" applyNumberFormat="1" applyFont="1" applyFill="1" applyBorder="1" applyAlignment="1">
      <alignment horizontal="center"/>
    </xf>
    <xf numFmtId="0" fontId="7" fillId="0" borderId="0" xfId="0" applyFont="1" applyBorder="1" applyAlignment="1">
      <alignment horizontal="center" readingOrder="1"/>
    </xf>
    <xf numFmtId="0" fontId="7" fillId="0" borderId="5" xfId="0" applyFont="1" applyBorder="1" applyAlignment="1">
      <alignment horizontal="center" readingOrder="1"/>
    </xf>
    <xf numFmtId="0" fontId="8" fillId="0" borderId="0" xfId="0" applyFont="1" applyBorder="1" applyAlignment="1">
      <alignment horizontal="center" readingOrder="2"/>
    </xf>
    <xf numFmtId="165" fontId="7" fillId="0" borderId="0" xfId="0" applyNumberFormat="1" applyFont="1" applyBorder="1" applyAlignment="1">
      <alignment horizontal="center" readingOrder="1"/>
    </xf>
    <xf numFmtId="43" fontId="7" fillId="0" borderId="0" xfId="0" applyNumberFormat="1" applyFont="1" applyBorder="1" applyAlignment="1">
      <alignment horizontal="center" readingOrder="1"/>
    </xf>
    <xf numFmtId="0" fontId="7" fillId="0" borderId="5" xfId="0" applyFont="1" applyBorder="1" applyAlignment="1">
      <alignment horizontal="center" readingOrder="2"/>
    </xf>
    <xf numFmtId="9" fontId="7" fillId="0" borderId="0" xfId="0" applyNumberFormat="1" applyFont="1" applyBorder="1" applyAlignment="1">
      <alignment horizontal="center" readingOrder="1"/>
    </xf>
    <xf numFmtId="10" fontId="7" fillId="0" borderId="0" xfId="0" applyNumberFormat="1" applyFont="1" applyBorder="1" applyAlignment="1">
      <alignment horizontal="center" readingOrder="1"/>
    </xf>
    <xf numFmtId="0" fontId="0" fillId="0" borderId="5"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7" fillId="7" borderId="0" xfId="0" applyFont="1" applyFill="1" applyBorder="1" applyAlignment="1">
      <alignment horizontal="center" readingOrder="2"/>
    </xf>
    <xf numFmtId="10" fontId="7" fillId="0" borderId="5" xfId="0" applyNumberFormat="1" applyFont="1" applyBorder="1" applyAlignment="1">
      <alignment horizontal="center" readingOrder="1"/>
    </xf>
    <xf numFmtId="43" fontId="8" fillId="0" borderId="0" xfId="0" applyNumberFormat="1" applyFont="1" applyBorder="1" applyAlignment="1">
      <alignment horizontal="center" readingOrder="2"/>
    </xf>
    <xf numFmtId="0" fontId="7" fillId="7" borderId="0" xfId="0" applyFont="1" applyFill="1" applyBorder="1" applyAlignment="1">
      <alignment horizontal="center" readingOrder="1"/>
    </xf>
    <xf numFmtId="165" fontId="7" fillId="7" borderId="0" xfId="0" applyNumberFormat="1" applyFont="1" applyFill="1" applyBorder="1" applyAlignment="1">
      <alignment vertical="center" readingOrder="1"/>
    </xf>
    <xf numFmtId="0" fontId="18" fillId="4" borderId="0" xfId="0" applyFont="1" applyFill="1" applyAlignment="1">
      <alignment horizontal="right" wrapText="1"/>
    </xf>
    <xf numFmtId="0" fontId="19" fillId="4" borderId="0" xfId="0" applyFont="1" applyFill="1"/>
    <xf numFmtId="0" fontId="20" fillId="4" borderId="0" xfId="0" applyFont="1" applyFill="1" applyAlignment="1">
      <alignment horizontal="right" wrapText="1"/>
    </xf>
    <xf numFmtId="0" fontId="21" fillId="0" borderId="10" xfId="0" applyFont="1" applyBorder="1" applyAlignment="1">
      <alignment horizontal="right" readingOrder="2"/>
    </xf>
    <xf numFmtId="0" fontId="22" fillId="7" borderId="0" xfId="0" applyFont="1" applyFill="1" applyAlignment="1">
      <alignment horizontal="center"/>
    </xf>
    <xf numFmtId="8" fontId="0" fillId="0" borderId="0" xfId="0" applyNumberFormat="1" applyAlignment="1">
      <alignment horizontal="center" readingOrder="2"/>
    </xf>
    <xf numFmtId="8" fontId="23" fillId="7" borderId="0" xfId="0" applyNumberFormat="1" applyFont="1" applyFill="1" applyAlignment="1">
      <alignment horizontal="left" readingOrder="2"/>
    </xf>
    <xf numFmtId="8" fontId="15" fillId="7" borderId="10" xfId="0" applyNumberFormat="1" applyFont="1" applyFill="1" applyBorder="1" applyAlignment="1">
      <alignment horizontal="left" readingOrder="2"/>
    </xf>
    <xf numFmtId="8" fontId="12" fillId="0" borderId="0" xfId="0" applyNumberFormat="1" applyFont="1" applyAlignment="1">
      <alignment horizontal="right" readingOrder="2"/>
    </xf>
    <xf numFmtId="8" fontId="24" fillId="7" borderId="0" xfId="0" applyNumberFormat="1" applyFont="1" applyFill="1" applyAlignment="1">
      <alignment horizontal="center" readingOrder="2"/>
    </xf>
    <xf numFmtId="0" fontId="12" fillId="0" borderId="0" xfId="0" applyFont="1" applyAlignment="1">
      <alignment readingOrder="1"/>
    </xf>
    <xf numFmtId="0" fontId="12" fillId="0" borderId="0" xfId="0" applyFont="1" applyAlignment="1">
      <alignment readingOrder="2"/>
    </xf>
    <xf numFmtId="0" fontId="12" fillId="0" borderId="10" xfId="0" applyFont="1" applyBorder="1" applyAlignment="1">
      <alignment readingOrder="2"/>
    </xf>
    <xf numFmtId="8" fontId="14" fillId="4" borderId="0" xfId="0" applyNumberFormat="1" applyFont="1" applyFill="1" applyAlignment="1">
      <alignment readingOrder="2"/>
    </xf>
    <xf numFmtId="8" fontId="0" fillId="4" borderId="10" xfId="0" applyNumberFormat="1" applyFill="1" applyBorder="1" applyAlignment="1">
      <alignment readingOrder="2"/>
    </xf>
    <xf numFmtId="8" fontId="12" fillId="4" borderId="0" xfId="0" applyNumberFormat="1" applyFont="1" applyFill="1" applyAlignment="1">
      <alignment horizontal="right" readingOrder="2"/>
    </xf>
    <xf numFmtId="0" fontId="25" fillId="4" borderId="0" xfId="0" applyFont="1" applyFill="1" applyAlignment="1">
      <alignment horizontal="right" wrapText="1"/>
    </xf>
    <xf numFmtId="0" fontId="26" fillId="4" borderId="0" xfId="0" applyFont="1" applyFill="1"/>
    <xf numFmtId="168" fontId="12" fillId="0" borderId="0" xfId="0" applyNumberFormat="1" applyFont="1" applyAlignment="1">
      <alignment horizontal="left" readingOrder="2"/>
    </xf>
    <xf numFmtId="168" fontId="14" fillId="0" borderId="0" xfId="0" applyNumberFormat="1" applyFont="1" applyAlignment="1">
      <alignment horizontal="left" readingOrder="2"/>
    </xf>
    <xf numFmtId="168" fontId="14" fillId="4" borderId="0" xfId="0" applyNumberFormat="1" applyFont="1" applyFill="1" applyAlignment="1">
      <alignment horizontal="left" readingOrder="2"/>
    </xf>
    <xf numFmtId="0" fontId="27" fillId="0" borderId="0" xfId="0" applyFont="1" applyAlignment="1">
      <alignment horizontal="right" readingOrder="2"/>
    </xf>
    <xf numFmtId="4" fontId="12" fillId="0" borderId="0" xfId="0" applyNumberFormat="1" applyFont="1" applyAlignment="1">
      <alignment horizontal="right" readingOrder="2"/>
    </xf>
    <xf numFmtId="4" fontId="28" fillId="0" borderId="0" xfId="0" applyNumberFormat="1" applyFont="1" applyAlignment="1">
      <alignment horizontal="right" readingOrder="2"/>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38100</xdr:colOff>
      <xdr:row>2</xdr:row>
      <xdr:rowOff>76200</xdr:rowOff>
    </xdr:from>
    <xdr:to>
      <xdr:col>15</xdr:col>
      <xdr:colOff>447675</xdr:colOff>
      <xdr:row>7</xdr:row>
      <xdr:rowOff>85725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9982971525" y="504825"/>
          <a:ext cx="4895850" cy="962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lnSpc>
              <a:spcPct val="150000"/>
            </a:lnSpc>
          </a:pPr>
          <a:r>
            <a:rPr lang="he-IL" sz="1400" b="1"/>
            <a:t>ניתנה</a:t>
          </a:r>
          <a:r>
            <a:rPr lang="he-IL" sz="1400" b="1" baseline="0"/>
            <a:t> הלוואה בריבית נקובה של 12% לשנה.</a:t>
          </a:r>
        </a:p>
        <a:p>
          <a:pPr algn="r" rtl="1">
            <a:lnSpc>
              <a:spcPct val="150000"/>
            </a:lnSpc>
          </a:pPr>
          <a:r>
            <a:rPr lang="he-IL" sz="1400" b="1" baseline="0"/>
            <a:t>מהי הריבית, אם החיוב יהיה חיוב: חודשי, דו - חודשי, רבעוני, חצי שנתי?</a:t>
          </a:r>
          <a:endParaRPr lang="en-US" sz="1400" b="1"/>
        </a:p>
      </xdr:txBody>
    </xdr:sp>
    <xdr:clientData/>
  </xdr:twoCellAnchor>
  <xdr:twoCellAnchor>
    <xdr:from>
      <xdr:col>8</xdr:col>
      <xdr:colOff>0</xdr:colOff>
      <xdr:row>29</xdr:row>
      <xdr:rowOff>19050</xdr:rowOff>
    </xdr:from>
    <xdr:to>
      <xdr:col>12</xdr:col>
      <xdr:colOff>1310640</xdr:colOff>
      <xdr:row>37</xdr:row>
      <xdr:rowOff>0</xdr:rowOff>
    </xdr:to>
    <xdr:sp macro="" textlink="">
      <xdr:nvSpPr>
        <xdr:cNvPr id="3" name="TextBox 1">
          <a:extLst>
            <a:ext uri="{FF2B5EF4-FFF2-40B4-BE49-F238E27FC236}">
              <a16:creationId xmlns:a16="http://schemas.microsoft.com/office/drawing/2014/main" id="{00000000-0008-0000-0200-000003000000}"/>
            </a:ext>
          </a:extLst>
        </xdr:cNvPr>
        <xdr:cNvSpPr txBox="1"/>
      </xdr:nvSpPr>
      <xdr:spPr>
        <a:xfrm>
          <a:off x="10978210200" y="5429250"/>
          <a:ext cx="7620000" cy="13830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rtl="1">
            <a:lnSpc>
              <a:spcPct val="150000"/>
            </a:lnSpc>
          </a:pPr>
          <a:r>
            <a:rPr lang="he-IL" sz="1400" b="1" i="0" u="none">
              <a:solidFill>
                <a:srgbClr val="FF0000"/>
              </a:solidFill>
            </a:rPr>
            <a:t>א. </a:t>
          </a:r>
          <a:r>
            <a:rPr lang="he-IL" sz="1400" b="1" i="0" u="none"/>
            <a:t>ניתנה</a:t>
          </a:r>
          <a:r>
            <a:rPr lang="he-IL" sz="1400" b="1" i="0" u="none" baseline="0"/>
            <a:t> הלוואה בגובה 10,000 ש"ח. הריבית הנקובה השנתית הינה 5%. בתום השנה מחשבים את הקרן וגם את הריבית. מהי הריבית האפקטיבית השנתית?</a:t>
          </a:r>
        </a:p>
        <a:p>
          <a:pPr algn="r" rtl="1">
            <a:lnSpc>
              <a:spcPct val="150000"/>
            </a:lnSpc>
          </a:pPr>
          <a:r>
            <a:rPr lang="he-IL" sz="1400" b="1" i="0" u="none" baseline="0">
              <a:solidFill>
                <a:srgbClr val="FF0000"/>
              </a:solidFill>
            </a:rPr>
            <a:t>ב. </a:t>
          </a:r>
          <a:r>
            <a:rPr lang="he-IL" sz="1400" b="1" i="0" u="none" baseline="0"/>
            <a:t>מהי הריבית האפקטיבית השנתית, אם מחשבים את הריבית כל רבעון (וכמובן, בסוף מחזירים את הקרן)?</a:t>
          </a:r>
          <a:endParaRPr lang="en-US" sz="1400" b="1" i="0" u="none"/>
        </a:p>
      </xdr:txBody>
    </xdr:sp>
    <xdr:clientData/>
  </xdr:twoCellAnchor>
  <xdr:twoCellAnchor>
    <xdr:from>
      <xdr:col>8</xdr:col>
      <xdr:colOff>0</xdr:colOff>
      <xdr:row>55</xdr:row>
      <xdr:rowOff>0</xdr:rowOff>
    </xdr:from>
    <xdr:to>
      <xdr:col>15</xdr:col>
      <xdr:colOff>409575</xdr:colOff>
      <xdr:row>66</xdr:row>
      <xdr:rowOff>123825</xdr:rowOff>
    </xdr:to>
    <xdr:sp macro="" textlink="">
      <xdr:nvSpPr>
        <xdr:cNvPr id="6" name="TextBox 1">
          <a:extLst>
            <a:ext uri="{FF2B5EF4-FFF2-40B4-BE49-F238E27FC236}">
              <a16:creationId xmlns:a16="http://schemas.microsoft.com/office/drawing/2014/main" id="{00000000-0008-0000-0200-000006000000}"/>
            </a:ext>
          </a:extLst>
        </xdr:cNvPr>
        <xdr:cNvSpPr txBox="1"/>
      </xdr:nvSpPr>
      <xdr:spPr>
        <a:xfrm>
          <a:off x="9983009625" y="12487274"/>
          <a:ext cx="8124825" cy="2238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rtl="1" eaLnBrk="1" fontAlgn="auto" latinLnBrk="0" hangingPunct="1">
            <a:lnSpc>
              <a:spcPct val="150000"/>
            </a:lnSpc>
            <a:spcBef>
              <a:spcPts val="0"/>
            </a:spcBef>
            <a:spcAft>
              <a:spcPts val="0"/>
            </a:spcAft>
            <a:buClrTx/>
            <a:buSzTx/>
            <a:buFontTx/>
            <a:buNone/>
            <a:tabLst/>
            <a:defRPr/>
          </a:pPr>
          <a:r>
            <a:rPr lang="he-IL" sz="1400" b="1">
              <a:solidFill>
                <a:schemeClr val="dk1"/>
              </a:solidFill>
              <a:effectLst/>
              <a:latin typeface="+mn-lt"/>
              <a:ea typeface="+mn-ea"/>
              <a:cs typeface="+mn-cs"/>
            </a:rPr>
            <a:t>ניתנה</a:t>
          </a:r>
          <a:r>
            <a:rPr lang="he-IL" sz="1400" b="1" baseline="0">
              <a:solidFill>
                <a:schemeClr val="dk1"/>
              </a:solidFill>
              <a:effectLst/>
              <a:latin typeface="+mn-lt"/>
              <a:ea typeface="+mn-ea"/>
              <a:cs typeface="+mn-cs"/>
            </a:rPr>
            <a:t> הלוואה בריבית נקובה של 12% לשנה. </a:t>
          </a:r>
          <a:r>
            <a:rPr lang="he-IL" sz="1400" b="1">
              <a:solidFill>
                <a:schemeClr val="dk1"/>
              </a:solidFill>
              <a:effectLst/>
              <a:latin typeface="+mn-lt"/>
              <a:ea typeface="+mn-ea"/>
              <a:cs typeface="+mn-cs"/>
            </a:rPr>
            <a:t>מהי הריבית האפקטיבית השנתית בכל אחת מהאופציות?</a:t>
          </a:r>
          <a:endParaRPr lang="he-IL" sz="1400">
            <a:effectLst/>
          </a:endParaRPr>
        </a:p>
        <a:p>
          <a:pPr rtl="1">
            <a:lnSpc>
              <a:spcPct val="150000"/>
            </a:lnSpc>
          </a:pPr>
          <a:r>
            <a:rPr lang="he-IL" sz="1400" b="1" u="sng">
              <a:solidFill>
                <a:schemeClr val="dk1"/>
              </a:solidFill>
              <a:effectLst/>
              <a:latin typeface="+mn-lt"/>
              <a:ea typeface="+mn-ea"/>
              <a:cs typeface="+mn-cs"/>
            </a:rPr>
            <a:t>חיוב חודשי</a:t>
          </a:r>
          <a:r>
            <a:rPr lang="he-IL" sz="1400" b="1">
              <a:solidFill>
                <a:schemeClr val="dk1"/>
              </a:solidFill>
              <a:effectLst/>
              <a:latin typeface="+mn-lt"/>
              <a:ea typeface="+mn-ea"/>
              <a:cs typeface="+mn-cs"/>
            </a:rPr>
            <a:t>: </a:t>
          </a:r>
          <a:endParaRPr lang="en-US" sz="1400" b="1">
            <a:effectLst/>
          </a:endParaRPr>
        </a:p>
        <a:p>
          <a:pPr rtl="1" eaLnBrk="1" fontAlgn="base" latinLnBrk="0" hangingPunct="1">
            <a:lnSpc>
              <a:spcPct val="150000"/>
            </a:lnSpc>
          </a:pPr>
          <a:r>
            <a:rPr lang="he-IL" sz="1400" b="1" u="sng">
              <a:solidFill>
                <a:schemeClr val="dk1"/>
              </a:solidFill>
              <a:effectLst/>
              <a:latin typeface="+mn-lt"/>
              <a:ea typeface="+mn-ea"/>
              <a:cs typeface="+mn-cs"/>
            </a:rPr>
            <a:t>חיוב פעם בחודשיים</a:t>
          </a:r>
          <a:r>
            <a:rPr lang="he-IL" sz="1400" b="1">
              <a:solidFill>
                <a:schemeClr val="dk1"/>
              </a:solidFill>
              <a:effectLst/>
              <a:latin typeface="+mn-lt"/>
              <a:ea typeface="+mn-ea"/>
              <a:cs typeface="+mn-cs"/>
            </a:rPr>
            <a:t>: </a:t>
          </a:r>
          <a:endParaRPr lang="en-US" sz="1400" b="1">
            <a:effectLst/>
          </a:endParaRPr>
        </a:p>
        <a:p>
          <a:pPr rtl="1" eaLnBrk="1" fontAlgn="base" latinLnBrk="0" hangingPunct="1">
            <a:lnSpc>
              <a:spcPct val="150000"/>
            </a:lnSpc>
          </a:pPr>
          <a:r>
            <a:rPr lang="he-IL" sz="1400" b="1" u="sng">
              <a:solidFill>
                <a:schemeClr val="dk1"/>
              </a:solidFill>
              <a:effectLst/>
              <a:latin typeface="+mn-lt"/>
              <a:ea typeface="+mn-ea"/>
              <a:cs typeface="+mn-cs"/>
            </a:rPr>
            <a:t>חיוב פעם ברבעון</a:t>
          </a:r>
          <a:r>
            <a:rPr lang="he-IL" sz="1400" b="1">
              <a:solidFill>
                <a:schemeClr val="dk1"/>
              </a:solidFill>
              <a:effectLst/>
              <a:latin typeface="+mn-lt"/>
              <a:ea typeface="+mn-ea"/>
              <a:cs typeface="+mn-cs"/>
            </a:rPr>
            <a:t>: </a:t>
          </a:r>
          <a:endParaRPr lang="en-US" sz="1400" b="1">
            <a:effectLst/>
          </a:endParaRPr>
        </a:p>
        <a:p>
          <a:pPr rtl="1" eaLnBrk="1" fontAlgn="base" latinLnBrk="0" hangingPunct="1">
            <a:lnSpc>
              <a:spcPct val="150000"/>
            </a:lnSpc>
          </a:pPr>
          <a:r>
            <a:rPr lang="he-IL" sz="1400" b="1" u="sng">
              <a:solidFill>
                <a:schemeClr val="dk1"/>
              </a:solidFill>
              <a:effectLst/>
              <a:latin typeface="+mn-lt"/>
              <a:ea typeface="+mn-ea"/>
              <a:cs typeface="+mn-cs"/>
            </a:rPr>
            <a:t>חיוב פעם בחצי שנה</a:t>
          </a:r>
          <a:r>
            <a:rPr lang="he-IL" sz="1400" b="1">
              <a:solidFill>
                <a:schemeClr val="dk1"/>
              </a:solidFill>
              <a:effectLst/>
              <a:latin typeface="+mn-lt"/>
              <a:ea typeface="+mn-ea"/>
              <a:cs typeface="+mn-cs"/>
            </a:rPr>
            <a:t>: </a:t>
          </a:r>
          <a:endParaRPr lang="en-US" sz="1400" b="1">
            <a:effectLst/>
          </a:endParaRPr>
        </a:p>
      </xdr:txBody>
    </xdr:sp>
    <xdr:clientData/>
  </xdr:twoCellAnchor>
  <xdr:twoCellAnchor>
    <xdr:from>
      <xdr:col>8</xdr:col>
      <xdr:colOff>0</xdr:colOff>
      <xdr:row>77</xdr:row>
      <xdr:rowOff>121920</xdr:rowOff>
    </xdr:from>
    <xdr:to>
      <xdr:col>15</xdr:col>
      <xdr:colOff>409575</xdr:colOff>
      <xdr:row>84</xdr:row>
      <xdr:rowOff>19050</xdr:rowOff>
    </xdr:to>
    <xdr:sp macro="" textlink="">
      <xdr:nvSpPr>
        <xdr:cNvPr id="8" name="TextBox 1">
          <a:extLst>
            <a:ext uri="{FF2B5EF4-FFF2-40B4-BE49-F238E27FC236}">
              <a16:creationId xmlns:a16="http://schemas.microsoft.com/office/drawing/2014/main" id="{00000000-0008-0000-0200-000008000000}"/>
            </a:ext>
          </a:extLst>
        </xdr:cNvPr>
        <xdr:cNvSpPr txBox="1"/>
      </xdr:nvSpPr>
      <xdr:spPr>
        <a:xfrm>
          <a:off x="10975987065" y="14645640"/>
          <a:ext cx="9843135" cy="1123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1" eaLnBrk="1" fontAlgn="base" latinLnBrk="0" hangingPunct="1">
            <a:lnSpc>
              <a:spcPct val="150000"/>
            </a:lnSpc>
          </a:pPr>
          <a:r>
            <a:rPr lang="he-IL" sz="1400" b="1">
              <a:solidFill>
                <a:schemeClr val="dk1"/>
              </a:solidFill>
              <a:effectLst/>
              <a:latin typeface="+mn-lt"/>
              <a:ea typeface="+mn-ea"/>
              <a:cs typeface="+mn-cs"/>
            </a:rPr>
            <a:t>ריבית נקובה שנתית: %</a:t>
          </a:r>
          <a:r>
            <a:rPr lang="en-US" sz="1400" b="1">
              <a:solidFill>
                <a:schemeClr val="dk1"/>
              </a:solidFill>
              <a:effectLst/>
              <a:latin typeface="+mn-lt"/>
              <a:ea typeface="+mn-ea"/>
              <a:cs typeface="+mn-cs"/>
            </a:rPr>
            <a:t> ,8</a:t>
          </a:r>
          <a:r>
            <a:rPr lang="he-IL" sz="1400" b="1">
              <a:solidFill>
                <a:schemeClr val="dk1"/>
              </a:solidFill>
              <a:effectLst/>
              <a:latin typeface="+mn-lt"/>
              <a:ea typeface="+mn-ea"/>
              <a:cs typeface="+mn-cs"/>
            </a:rPr>
            <a:t>הריבית מחושבת רבעונית.</a:t>
          </a:r>
          <a:endParaRPr lang="en-US" sz="1400" b="1">
            <a:effectLst/>
            <a:cs typeface="+mn-cs"/>
          </a:endParaRPr>
        </a:p>
        <a:p>
          <a:pPr rtl="1" eaLnBrk="1" fontAlgn="base" latinLnBrk="0" hangingPunct="1">
            <a:lnSpc>
              <a:spcPct val="150000"/>
            </a:lnSpc>
          </a:pPr>
          <a:r>
            <a:rPr lang="he-IL" sz="1400" b="1">
              <a:solidFill>
                <a:schemeClr val="dk1"/>
              </a:solidFill>
              <a:effectLst/>
              <a:latin typeface="+mn-lt"/>
              <a:ea typeface="+mn-ea"/>
              <a:cs typeface="+mn-cs"/>
            </a:rPr>
            <a:t>מה הריבית האפקטיבית לתקופה של </a:t>
          </a:r>
          <a:r>
            <a:rPr lang="he-IL" sz="1400" b="1" u="sng">
              <a:solidFill>
                <a:schemeClr val="dk1"/>
              </a:solidFill>
              <a:effectLst/>
              <a:latin typeface="+mn-lt"/>
              <a:ea typeface="+mn-ea"/>
              <a:cs typeface="+mn-cs"/>
            </a:rPr>
            <a:t>שנה</a:t>
          </a:r>
          <a:r>
            <a:rPr lang="he-IL" sz="1400" b="1">
              <a:solidFill>
                <a:schemeClr val="dk1"/>
              </a:solidFill>
              <a:effectLst/>
              <a:latin typeface="+mn-lt"/>
              <a:ea typeface="+mn-ea"/>
              <a:cs typeface="+mn-cs"/>
            </a:rPr>
            <a:t>, </a:t>
          </a:r>
          <a:r>
            <a:rPr lang="he-IL" sz="1400" b="1" u="sng">
              <a:solidFill>
                <a:schemeClr val="dk1"/>
              </a:solidFill>
              <a:effectLst/>
              <a:latin typeface="+mn-lt"/>
              <a:ea typeface="+mn-ea"/>
              <a:cs typeface="+mn-cs"/>
            </a:rPr>
            <a:t>שנתיים</a:t>
          </a:r>
          <a:r>
            <a:rPr lang="he-IL" sz="1400" b="1">
              <a:solidFill>
                <a:schemeClr val="dk1"/>
              </a:solidFill>
              <a:effectLst/>
              <a:latin typeface="+mn-lt"/>
              <a:ea typeface="+mn-ea"/>
              <a:cs typeface="+mn-cs"/>
            </a:rPr>
            <a:t>, ו</a:t>
          </a:r>
          <a:r>
            <a:rPr lang="he-IL" sz="1400" b="1" u="sng">
              <a:solidFill>
                <a:schemeClr val="dk1"/>
              </a:solidFill>
              <a:effectLst/>
              <a:latin typeface="+mn-lt"/>
              <a:ea typeface="+mn-ea"/>
              <a:cs typeface="+mn-cs"/>
            </a:rPr>
            <a:t>שלוש שנים</a:t>
          </a:r>
          <a:r>
            <a:rPr lang="he-IL" sz="1400" b="1">
              <a:solidFill>
                <a:schemeClr val="dk1"/>
              </a:solidFill>
              <a:effectLst/>
              <a:latin typeface="+mn-lt"/>
              <a:ea typeface="+mn-ea"/>
              <a:cs typeface="+mn-cs"/>
            </a:rPr>
            <a:t>?</a:t>
          </a:r>
          <a:endParaRPr lang="en-US" sz="1400" b="1">
            <a:effectLst/>
            <a:cs typeface="+mn-cs"/>
          </a:endParaRPr>
        </a:p>
      </xdr:txBody>
    </xdr:sp>
    <xdr:clientData/>
  </xdr:twoCellAnchor>
  <xdr:twoCellAnchor>
    <xdr:from>
      <xdr:col>8</xdr:col>
      <xdr:colOff>0</xdr:colOff>
      <xdr:row>106</xdr:row>
      <xdr:rowOff>19050</xdr:rowOff>
    </xdr:from>
    <xdr:to>
      <xdr:col>12</xdr:col>
      <xdr:colOff>1219200</xdr:colOff>
      <xdr:row>113</xdr:row>
      <xdr:rowOff>76200</xdr:rowOff>
    </xdr:to>
    <xdr:sp macro="" textlink="">
      <xdr:nvSpPr>
        <xdr:cNvPr id="9" name="TextBox 1">
          <a:extLst>
            <a:ext uri="{FF2B5EF4-FFF2-40B4-BE49-F238E27FC236}">
              <a16:creationId xmlns:a16="http://schemas.microsoft.com/office/drawing/2014/main" id="{00000000-0008-0000-0200-000009000000}"/>
            </a:ext>
          </a:extLst>
        </xdr:cNvPr>
        <xdr:cNvSpPr txBox="1"/>
      </xdr:nvSpPr>
      <xdr:spPr>
        <a:xfrm>
          <a:off x="10978301640" y="19808190"/>
          <a:ext cx="7528560" cy="13296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1" eaLnBrk="1" fontAlgn="base" latinLnBrk="0" hangingPunct="1">
            <a:lnSpc>
              <a:spcPct val="150000"/>
            </a:lnSpc>
          </a:pPr>
          <a:r>
            <a:rPr lang="he-IL" sz="1400" b="1">
              <a:solidFill>
                <a:schemeClr val="dk1"/>
              </a:solidFill>
              <a:effectLst/>
              <a:latin typeface="+mn-lt"/>
              <a:ea typeface="+mn-ea"/>
              <a:cs typeface="+mn-cs"/>
            </a:rPr>
            <a:t>אופיר</a:t>
          </a:r>
          <a:r>
            <a:rPr lang="he-IL" sz="1400" b="1" baseline="0">
              <a:solidFill>
                <a:schemeClr val="dk1"/>
              </a:solidFill>
              <a:effectLst/>
              <a:latin typeface="+mn-lt"/>
              <a:ea typeface="+mn-ea"/>
              <a:cs typeface="+mn-cs"/>
            </a:rPr>
            <a:t> מאגדי</a:t>
          </a:r>
          <a:r>
            <a:rPr lang="he-IL" sz="1400" b="1">
              <a:solidFill>
                <a:schemeClr val="dk1"/>
              </a:solidFill>
              <a:effectLst/>
              <a:latin typeface="+mn-lt"/>
              <a:ea typeface="+mn-ea"/>
              <a:cs typeface="+mn-cs"/>
            </a:rPr>
            <a:t> פנה לבנק וביקש הלוואה.</a:t>
          </a:r>
          <a:r>
            <a:rPr lang="he-IL" sz="1400" b="1" baseline="0">
              <a:solidFill>
                <a:schemeClr val="dk1"/>
              </a:solidFill>
              <a:effectLst/>
              <a:latin typeface="+mn-lt"/>
              <a:ea typeface="+mn-ea"/>
              <a:cs typeface="+mn-cs"/>
            </a:rPr>
            <a:t> </a:t>
          </a:r>
          <a:r>
            <a:rPr lang="he-IL" sz="1400" b="1">
              <a:solidFill>
                <a:schemeClr val="dk1"/>
              </a:solidFill>
              <a:effectLst/>
              <a:latin typeface="+mn-lt"/>
              <a:ea typeface="+mn-ea"/>
              <a:cs typeface="+mn-cs"/>
            </a:rPr>
            <a:t>הבנק גובה ריבית שנתית </a:t>
          </a:r>
          <a:r>
            <a:rPr lang="en-US" sz="1400" b="1">
              <a:solidFill>
                <a:schemeClr val="dk1"/>
              </a:solidFill>
              <a:effectLst/>
              <a:latin typeface="+mn-lt"/>
              <a:ea typeface="+mn-ea"/>
              <a:cs typeface="+mn-cs"/>
            </a:rPr>
            <a:t>X</a:t>
          </a:r>
          <a:r>
            <a:rPr lang="he-IL" sz="1400" b="1">
              <a:solidFill>
                <a:schemeClr val="dk1"/>
              </a:solidFill>
              <a:effectLst/>
              <a:latin typeface="+mn-lt"/>
              <a:ea typeface="+mn-ea"/>
              <a:cs typeface="+mn-cs"/>
            </a:rPr>
            <a:t> מחושבת מדי חודש.</a:t>
          </a:r>
          <a:endParaRPr lang="en-US" sz="1400" b="1">
            <a:effectLst/>
          </a:endParaRPr>
        </a:p>
        <a:p>
          <a:pPr rtl="1" eaLnBrk="1" fontAlgn="base" latinLnBrk="0" hangingPunct="1">
            <a:lnSpc>
              <a:spcPct val="150000"/>
            </a:lnSpc>
          </a:pPr>
          <a:r>
            <a:rPr lang="he-IL" sz="1400" b="1">
              <a:solidFill>
                <a:schemeClr val="dk1"/>
              </a:solidFill>
              <a:effectLst/>
              <a:latin typeface="+mn-lt"/>
              <a:ea typeface="+mn-ea"/>
              <a:cs typeface="+mn-cs"/>
            </a:rPr>
            <a:t>אופיר התעקש לדעת מהי הריבית השנתית האפקטיבית שהוא ישלם.</a:t>
          </a:r>
          <a:r>
            <a:rPr lang="he-IL" sz="1400" b="1" baseline="0">
              <a:solidFill>
                <a:schemeClr val="dk1"/>
              </a:solidFill>
              <a:effectLst/>
              <a:latin typeface="+mn-lt"/>
              <a:ea typeface="+mn-ea"/>
              <a:cs typeface="+mn-cs"/>
            </a:rPr>
            <a:t> </a:t>
          </a:r>
          <a:r>
            <a:rPr lang="he-IL" sz="1400" b="1">
              <a:solidFill>
                <a:schemeClr val="dk1"/>
              </a:solidFill>
              <a:effectLst/>
              <a:latin typeface="+mn-lt"/>
              <a:ea typeface="+mn-ea"/>
              <a:cs typeface="+mn-cs"/>
            </a:rPr>
            <a:t>תשובת הבנק: </a:t>
          </a:r>
          <a:r>
            <a:rPr lang="he-IL" sz="1400" b="1" u="sng">
              <a:solidFill>
                <a:schemeClr val="dk1"/>
              </a:solidFill>
              <a:effectLst/>
              <a:latin typeface="+mn-lt"/>
              <a:ea typeface="+mn-ea"/>
              <a:cs typeface="+mn-cs"/>
            </a:rPr>
            <a:t>הריבית האפקטיבית השנתית</a:t>
          </a:r>
          <a:r>
            <a:rPr lang="he-IL" sz="1400" b="1">
              <a:solidFill>
                <a:schemeClr val="dk1"/>
              </a:solidFill>
              <a:effectLst/>
              <a:latin typeface="+mn-lt"/>
              <a:ea typeface="+mn-ea"/>
              <a:cs typeface="+mn-cs"/>
            </a:rPr>
            <a:t> היא 24.567% .</a:t>
          </a:r>
          <a:endParaRPr lang="en-US" sz="1400" b="1">
            <a:effectLst/>
          </a:endParaRPr>
        </a:p>
        <a:p>
          <a:pPr rtl="1" eaLnBrk="1" fontAlgn="base" latinLnBrk="0" hangingPunct="1">
            <a:lnSpc>
              <a:spcPct val="150000"/>
            </a:lnSpc>
          </a:pPr>
          <a:r>
            <a:rPr lang="he-IL" sz="1400" b="1">
              <a:solidFill>
                <a:schemeClr val="dk1"/>
              </a:solidFill>
              <a:effectLst/>
              <a:latin typeface="+mn-lt"/>
              <a:ea typeface="+mn-ea"/>
              <a:cs typeface="+mn-cs"/>
            </a:rPr>
            <a:t>מהי הריבית החודשית שנגבתה בהלוואה?</a:t>
          </a:r>
          <a:endParaRPr lang="en-US" sz="1400" b="1">
            <a:effectLst/>
          </a:endParaRPr>
        </a:p>
      </xdr:txBody>
    </xdr:sp>
    <xdr:clientData/>
  </xdr:twoCellAnchor>
  <xdr:twoCellAnchor>
    <xdr:from>
      <xdr:col>8</xdr:col>
      <xdr:colOff>0</xdr:colOff>
      <xdr:row>136</xdr:row>
      <xdr:rowOff>19050</xdr:rowOff>
    </xdr:from>
    <xdr:to>
      <xdr:col>12</xdr:col>
      <xdr:colOff>1082040</xdr:colOff>
      <xdr:row>144</xdr:row>
      <xdr:rowOff>0</xdr:rowOff>
    </xdr:to>
    <xdr:sp macro="" textlink="">
      <xdr:nvSpPr>
        <xdr:cNvPr id="10" name="TextBox 7">
          <a:extLst>
            <a:ext uri="{FF2B5EF4-FFF2-40B4-BE49-F238E27FC236}">
              <a16:creationId xmlns:a16="http://schemas.microsoft.com/office/drawing/2014/main" id="{00000000-0008-0000-0200-00000A000000}"/>
            </a:ext>
          </a:extLst>
        </xdr:cNvPr>
        <xdr:cNvSpPr txBox="1"/>
      </xdr:nvSpPr>
      <xdr:spPr>
        <a:xfrm>
          <a:off x="10978438800" y="25027890"/>
          <a:ext cx="7391400" cy="13830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1" eaLnBrk="1" fontAlgn="base" latinLnBrk="0" hangingPunct="1">
            <a:lnSpc>
              <a:spcPct val="150000"/>
            </a:lnSpc>
          </a:pPr>
          <a:r>
            <a:rPr lang="he-IL" sz="1400" b="1">
              <a:solidFill>
                <a:schemeClr val="dk1"/>
              </a:solidFill>
              <a:effectLst/>
              <a:latin typeface="+mn-lt"/>
              <a:ea typeface="+mn-ea"/>
              <a:cs typeface="+mn-cs"/>
            </a:rPr>
            <a:t>רונית מבקשת בבנק הלוואה של </a:t>
          </a:r>
          <a:r>
            <a:rPr lang="he-IL" sz="1400" b="1" u="sng">
              <a:solidFill>
                <a:schemeClr val="dk1"/>
              </a:solidFill>
              <a:effectLst/>
              <a:latin typeface="+mn-lt"/>
              <a:ea typeface="+mn-ea"/>
              <a:cs typeface="+mn-cs"/>
            </a:rPr>
            <a:t>100,000 ש"ח</a:t>
          </a:r>
          <a:r>
            <a:rPr lang="he-IL" sz="1400" b="1">
              <a:solidFill>
                <a:schemeClr val="dk1"/>
              </a:solidFill>
              <a:effectLst/>
              <a:latin typeface="+mn-lt"/>
              <a:ea typeface="+mn-ea"/>
              <a:cs typeface="+mn-cs"/>
            </a:rPr>
            <a:t>.</a:t>
          </a:r>
          <a:r>
            <a:rPr lang="he-IL" sz="1400" b="1" baseline="0">
              <a:solidFill>
                <a:schemeClr val="dk1"/>
              </a:solidFill>
              <a:effectLst/>
              <a:latin typeface="+mn-lt"/>
              <a:ea typeface="+mn-ea"/>
              <a:cs typeface="+mn-cs"/>
            </a:rPr>
            <a:t> </a:t>
          </a:r>
          <a:r>
            <a:rPr lang="he-IL" sz="1400" b="1">
              <a:solidFill>
                <a:schemeClr val="dk1"/>
              </a:solidFill>
              <a:effectLst/>
              <a:latin typeface="+mn-lt"/>
              <a:ea typeface="+mn-ea"/>
              <a:cs typeface="+mn-cs"/>
            </a:rPr>
            <a:t>ההלוואה לתקופה של </a:t>
          </a:r>
          <a:r>
            <a:rPr lang="he-IL" sz="1400" b="1" u="sng">
              <a:solidFill>
                <a:schemeClr val="dk1"/>
              </a:solidFill>
              <a:effectLst/>
              <a:latin typeface="+mn-lt"/>
              <a:ea typeface="+mn-ea"/>
              <a:cs typeface="+mn-cs"/>
            </a:rPr>
            <a:t>שנה אחת</a:t>
          </a:r>
          <a:r>
            <a:rPr lang="he-IL" sz="1400" b="1">
              <a:solidFill>
                <a:schemeClr val="dk1"/>
              </a:solidFill>
              <a:effectLst/>
              <a:latin typeface="+mn-lt"/>
              <a:ea typeface="+mn-ea"/>
              <a:cs typeface="+mn-cs"/>
            </a:rPr>
            <a:t>.</a:t>
          </a:r>
          <a:endParaRPr lang="en-US" sz="1400" b="1">
            <a:effectLst/>
          </a:endParaRPr>
        </a:p>
        <a:p>
          <a:pPr rtl="1" eaLnBrk="1" fontAlgn="base" latinLnBrk="0" hangingPunct="1">
            <a:lnSpc>
              <a:spcPct val="150000"/>
            </a:lnSpc>
          </a:pPr>
          <a:r>
            <a:rPr lang="he-IL" sz="1400" b="1">
              <a:solidFill>
                <a:schemeClr val="dk1"/>
              </a:solidFill>
              <a:effectLst/>
              <a:latin typeface="+mn-lt"/>
              <a:ea typeface="+mn-ea"/>
              <a:cs typeface="+mn-cs"/>
            </a:rPr>
            <a:t>הבנק מבקש </a:t>
          </a:r>
          <a:r>
            <a:rPr lang="he-IL" sz="1400" b="1" u="sng">
              <a:solidFill>
                <a:schemeClr val="dk1"/>
              </a:solidFill>
              <a:effectLst/>
              <a:latin typeface="+mn-lt"/>
              <a:ea typeface="+mn-ea"/>
              <a:cs typeface="+mn-cs"/>
            </a:rPr>
            <a:t>ריבית של 9%</a:t>
          </a:r>
          <a:r>
            <a:rPr lang="he-IL" sz="1400" b="1">
              <a:solidFill>
                <a:schemeClr val="dk1"/>
              </a:solidFill>
              <a:effectLst/>
              <a:latin typeface="+mn-lt"/>
              <a:ea typeface="+mn-ea"/>
              <a:cs typeface="+mn-cs"/>
            </a:rPr>
            <a:t> שתשולם </a:t>
          </a:r>
          <a:r>
            <a:rPr lang="he-IL" sz="1400" b="1" u="sng">
              <a:solidFill>
                <a:schemeClr val="dk1"/>
              </a:solidFill>
              <a:effectLst/>
              <a:latin typeface="+mn-lt"/>
              <a:ea typeface="+mn-ea"/>
              <a:cs typeface="+mn-cs"/>
            </a:rPr>
            <a:t>בסוף השנה</a:t>
          </a:r>
          <a:r>
            <a:rPr lang="he-IL" sz="1400" b="1">
              <a:solidFill>
                <a:schemeClr val="dk1"/>
              </a:solidFill>
              <a:effectLst/>
              <a:latin typeface="+mn-lt"/>
              <a:ea typeface="+mn-ea"/>
              <a:cs typeface="+mn-cs"/>
            </a:rPr>
            <a:t>.</a:t>
          </a:r>
          <a:r>
            <a:rPr lang="he-IL" sz="1400" b="1" baseline="0">
              <a:solidFill>
                <a:schemeClr val="dk1"/>
              </a:solidFill>
              <a:effectLst/>
              <a:latin typeface="+mn-lt"/>
              <a:ea typeface="+mn-ea"/>
              <a:cs typeface="+mn-cs"/>
            </a:rPr>
            <a:t> </a:t>
          </a:r>
          <a:r>
            <a:rPr lang="he-IL" sz="1400" b="1">
              <a:solidFill>
                <a:schemeClr val="dk1"/>
              </a:solidFill>
              <a:effectLst/>
              <a:latin typeface="+mn-lt"/>
              <a:ea typeface="+mn-ea"/>
              <a:cs typeface="+mn-cs"/>
            </a:rPr>
            <a:t>במועד קבלת ההלוואה הבנק גובה </a:t>
          </a:r>
          <a:r>
            <a:rPr lang="he-IL" sz="1400" b="1" u="sng">
              <a:solidFill>
                <a:schemeClr val="dk1"/>
              </a:solidFill>
              <a:effectLst/>
              <a:latin typeface="+mn-lt"/>
              <a:ea typeface="+mn-ea"/>
              <a:cs typeface="+mn-cs"/>
            </a:rPr>
            <a:t>750 ש"ח "עמלת רישום מסמכים"</a:t>
          </a:r>
          <a:r>
            <a:rPr lang="he-IL" sz="1400" b="1">
              <a:solidFill>
                <a:schemeClr val="dk1"/>
              </a:solidFill>
              <a:effectLst/>
              <a:latin typeface="+mn-lt"/>
              <a:ea typeface="+mn-ea"/>
              <a:cs typeface="+mn-cs"/>
            </a:rPr>
            <a:t>.</a:t>
          </a:r>
          <a:r>
            <a:rPr lang="he-IL" sz="1400" b="1" baseline="0">
              <a:solidFill>
                <a:schemeClr val="dk1"/>
              </a:solidFill>
              <a:effectLst/>
              <a:latin typeface="+mn-lt"/>
              <a:ea typeface="+mn-ea"/>
              <a:cs typeface="+mn-cs"/>
            </a:rPr>
            <a:t> </a:t>
          </a:r>
          <a:r>
            <a:rPr lang="he-IL" sz="1400" b="1">
              <a:solidFill>
                <a:schemeClr val="dk1"/>
              </a:solidFill>
              <a:effectLst/>
              <a:latin typeface="+mn-lt"/>
              <a:ea typeface="+mn-ea"/>
              <a:cs typeface="+mn-cs"/>
            </a:rPr>
            <a:t>מהי הריבית האפקטיבית השנתית שהבנק גובה? (=מהי הריבית הגלומה בהלוואה).</a:t>
          </a:r>
          <a:endParaRPr lang="en-US" sz="14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104776</xdr:rowOff>
    </xdr:from>
    <xdr:to>
      <xdr:col>15</xdr:col>
      <xdr:colOff>161925</xdr:colOff>
      <xdr:row>9</xdr:row>
      <xdr:rowOff>161926</xdr:rowOff>
    </xdr:to>
    <xdr:sp macro="" textlink="">
      <xdr:nvSpPr>
        <xdr:cNvPr id="2" name="TextBox 7">
          <a:extLst>
            <a:ext uri="{FF2B5EF4-FFF2-40B4-BE49-F238E27FC236}">
              <a16:creationId xmlns:a16="http://schemas.microsoft.com/office/drawing/2014/main" id="{00000000-0008-0000-0300-000002000000}"/>
            </a:ext>
          </a:extLst>
        </xdr:cNvPr>
        <xdr:cNvSpPr txBox="1"/>
      </xdr:nvSpPr>
      <xdr:spPr>
        <a:xfrm>
          <a:off x="9983276325" y="342901"/>
          <a:ext cx="8067675" cy="1581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r" defTabSz="914400" rtl="1" eaLnBrk="1" fontAlgn="auto" latinLnBrk="0" hangingPunct="1">
            <a:lnSpc>
              <a:spcPct val="150000"/>
            </a:lnSpc>
            <a:spcBef>
              <a:spcPts val="0"/>
            </a:spcBef>
            <a:spcAft>
              <a:spcPts val="0"/>
            </a:spcAft>
            <a:buClrTx/>
            <a:buSzTx/>
            <a:buFontTx/>
            <a:buNone/>
            <a:tabLst/>
            <a:defRPr/>
          </a:pPr>
          <a:endParaRPr lang="he-IL" sz="1200" b="1" i="0" u="sng">
            <a:solidFill>
              <a:schemeClr val="dk1"/>
            </a:solidFill>
            <a:effectLst/>
            <a:latin typeface="+mn-lt"/>
            <a:ea typeface="+mn-ea"/>
            <a:cs typeface="+mn-cs"/>
          </a:endParaRPr>
        </a:p>
        <a:p>
          <a:pPr lvl="0" rtl="1">
            <a:lnSpc>
              <a:spcPct val="150000"/>
            </a:lnSpc>
          </a:pPr>
          <a:r>
            <a:rPr lang="he-IL" sz="1200" b="1" i="0">
              <a:solidFill>
                <a:schemeClr val="dk1"/>
              </a:solidFill>
              <a:effectLst/>
              <a:latin typeface="+mn-lt"/>
              <a:ea typeface="+mn-ea"/>
              <a:cs typeface="+mn-cs"/>
            </a:rPr>
            <a:t>חשבו את הריבית האפקטיבית השנתית אם נתון כי הריבית הנקובה השנתית הינה בשיעור של 18%</a:t>
          </a:r>
          <a:r>
            <a:rPr lang="he-IL" sz="1200" b="1" i="0" baseline="0">
              <a:solidFill>
                <a:schemeClr val="dk1"/>
              </a:solidFill>
              <a:effectLst/>
              <a:latin typeface="+mn-lt"/>
              <a:ea typeface="+mn-ea"/>
              <a:cs typeface="+mn-cs"/>
            </a:rPr>
            <a:t> והיא מחושבת:</a:t>
          </a:r>
        </a:p>
        <a:p>
          <a:pPr lvl="0" rtl="1">
            <a:lnSpc>
              <a:spcPct val="150000"/>
            </a:lnSpc>
          </a:pPr>
          <a:r>
            <a:rPr lang="he-IL" sz="1200" b="1" i="0" baseline="0">
              <a:solidFill>
                <a:schemeClr val="dk1"/>
              </a:solidFill>
              <a:effectLst/>
              <a:latin typeface="+mn-lt"/>
              <a:ea typeface="+mn-ea"/>
              <a:cs typeface="+mn-cs"/>
            </a:rPr>
            <a:t>1) רבעונית</a:t>
          </a:r>
        </a:p>
        <a:p>
          <a:pPr lvl="0" rtl="1">
            <a:lnSpc>
              <a:spcPct val="150000"/>
            </a:lnSpc>
          </a:pPr>
          <a:r>
            <a:rPr lang="he-IL" sz="1200" b="1" i="0" baseline="0">
              <a:solidFill>
                <a:schemeClr val="dk1"/>
              </a:solidFill>
              <a:effectLst/>
              <a:latin typeface="+mn-lt"/>
              <a:ea typeface="+mn-ea"/>
              <a:cs typeface="+mn-cs"/>
            </a:rPr>
            <a:t>2) יומית</a:t>
          </a:r>
        </a:p>
        <a:p>
          <a:pPr lvl="0" rtl="1">
            <a:lnSpc>
              <a:spcPct val="150000"/>
            </a:lnSpc>
          </a:pPr>
          <a:r>
            <a:rPr lang="he-IL" sz="1200" b="1" i="0" baseline="0">
              <a:solidFill>
                <a:schemeClr val="dk1"/>
              </a:solidFill>
              <a:effectLst/>
              <a:latin typeface="+mn-lt"/>
              <a:ea typeface="+mn-ea"/>
              <a:cs typeface="+mn-cs"/>
            </a:rPr>
            <a:t>3) חודשית</a:t>
          </a:r>
          <a:endParaRPr lang="en-US" sz="1200" b="1" i="0">
            <a:solidFill>
              <a:schemeClr val="dk1"/>
            </a:solidFill>
            <a:effectLst/>
            <a:latin typeface="+mn-lt"/>
            <a:ea typeface="+mn-ea"/>
            <a:cs typeface="+mn-cs"/>
          </a:endParaRPr>
        </a:p>
      </xdr:txBody>
    </xdr:sp>
    <xdr:clientData/>
  </xdr:twoCellAnchor>
  <xdr:twoCellAnchor>
    <xdr:from>
      <xdr:col>8</xdr:col>
      <xdr:colOff>0</xdr:colOff>
      <xdr:row>28</xdr:row>
      <xdr:rowOff>19050</xdr:rowOff>
    </xdr:from>
    <xdr:to>
      <xdr:col>15</xdr:col>
      <xdr:colOff>161925</xdr:colOff>
      <xdr:row>31</xdr:row>
      <xdr:rowOff>152400</xdr:rowOff>
    </xdr:to>
    <xdr:sp macro="" textlink="">
      <xdr:nvSpPr>
        <xdr:cNvPr id="3" name="TextBox 7">
          <a:extLst>
            <a:ext uri="{FF2B5EF4-FFF2-40B4-BE49-F238E27FC236}">
              <a16:creationId xmlns:a16="http://schemas.microsoft.com/office/drawing/2014/main" id="{00000000-0008-0000-0300-000003000000}"/>
            </a:ext>
          </a:extLst>
        </xdr:cNvPr>
        <xdr:cNvSpPr txBox="1"/>
      </xdr:nvSpPr>
      <xdr:spPr>
        <a:xfrm>
          <a:off x="9983276325" y="3876675"/>
          <a:ext cx="8067675" cy="704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lvl="0" rtl="1"/>
          <a:r>
            <a:rPr lang="he-IL" sz="1400" b="1">
              <a:solidFill>
                <a:schemeClr val="dk1"/>
              </a:solidFill>
              <a:effectLst/>
              <a:latin typeface="+mn-lt"/>
              <a:ea typeface="+mn-ea"/>
              <a:cs typeface="+mn-cs"/>
            </a:rPr>
            <a:t>חשבו את הריבית הדו</a:t>
          </a:r>
          <a:r>
            <a:rPr lang="he-IL" sz="1400" b="1" baseline="0">
              <a:solidFill>
                <a:schemeClr val="dk1"/>
              </a:solidFill>
              <a:effectLst/>
              <a:latin typeface="+mn-lt"/>
              <a:ea typeface="+mn-ea"/>
              <a:cs typeface="+mn-cs"/>
            </a:rPr>
            <a:t> חודשית</a:t>
          </a:r>
          <a:r>
            <a:rPr lang="he-IL" sz="1400" b="1">
              <a:solidFill>
                <a:schemeClr val="dk1"/>
              </a:solidFill>
              <a:effectLst/>
              <a:latin typeface="+mn-lt"/>
              <a:ea typeface="+mn-ea"/>
              <a:cs typeface="+mn-cs"/>
            </a:rPr>
            <a:t> אם נתון כי הריבית האפקטיבית השנתית הינה בשיעור של %</a:t>
          </a:r>
          <a:r>
            <a:rPr lang="en-US" sz="1400" b="1">
              <a:solidFill>
                <a:schemeClr val="dk1"/>
              </a:solidFill>
              <a:effectLst/>
              <a:latin typeface="+mn-lt"/>
              <a:ea typeface="+mn-ea"/>
              <a:cs typeface="+mn-cs"/>
            </a:rPr>
            <a:t>13.47</a:t>
          </a:r>
        </a:p>
      </xdr:txBody>
    </xdr:sp>
    <xdr:clientData/>
  </xdr:twoCellAnchor>
  <xdr:twoCellAnchor>
    <xdr:from>
      <xdr:col>8</xdr:col>
      <xdr:colOff>1</xdr:colOff>
      <xdr:row>58</xdr:row>
      <xdr:rowOff>0</xdr:rowOff>
    </xdr:from>
    <xdr:to>
      <xdr:col>13</xdr:col>
      <xdr:colOff>45720</xdr:colOff>
      <xdr:row>65</xdr:row>
      <xdr:rowOff>106680</xdr:rowOff>
    </xdr:to>
    <xdr:sp macro="" textlink="">
      <xdr:nvSpPr>
        <xdr:cNvPr id="4" name="TextBox 7">
          <a:extLst>
            <a:ext uri="{FF2B5EF4-FFF2-40B4-BE49-F238E27FC236}">
              <a16:creationId xmlns:a16="http://schemas.microsoft.com/office/drawing/2014/main" id="{00000000-0008-0000-0300-000004000000}"/>
            </a:ext>
          </a:extLst>
        </xdr:cNvPr>
        <xdr:cNvSpPr txBox="1"/>
      </xdr:nvSpPr>
      <xdr:spPr>
        <a:xfrm>
          <a:off x="10977676800" y="10302240"/>
          <a:ext cx="7764779" cy="13792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1" eaLnBrk="1" fontAlgn="base" latinLnBrk="0" hangingPunct="1">
            <a:lnSpc>
              <a:spcPct val="150000"/>
            </a:lnSpc>
          </a:pPr>
          <a:r>
            <a:rPr lang="he-IL" sz="1400" b="1">
              <a:solidFill>
                <a:schemeClr val="dk1"/>
              </a:solidFill>
              <a:effectLst/>
              <a:latin typeface="+mn-lt"/>
              <a:ea typeface="+mn-ea"/>
              <a:cs typeface="+mn-cs"/>
            </a:rPr>
            <a:t>מר</a:t>
          </a:r>
          <a:r>
            <a:rPr lang="he-IL" sz="1400" b="1" baseline="0">
              <a:solidFill>
                <a:schemeClr val="dk1"/>
              </a:solidFill>
              <a:effectLst/>
              <a:latin typeface="+mn-lt"/>
              <a:ea typeface="+mn-ea"/>
              <a:cs typeface="+mn-cs"/>
            </a:rPr>
            <a:t> מאגדי</a:t>
          </a:r>
          <a:r>
            <a:rPr lang="he-IL" sz="1400" b="1">
              <a:solidFill>
                <a:schemeClr val="dk1"/>
              </a:solidFill>
              <a:effectLst/>
              <a:latin typeface="+mn-lt"/>
              <a:ea typeface="+mn-ea"/>
              <a:cs typeface="+mn-cs"/>
            </a:rPr>
            <a:t> מבקש בבנק הלוואה של </a:t>
          </a:r>
          <a:r>
            <a:rPr lang="he-IL" sz="1400" b="1" u="sng">
              <a:solidFill>
                <a:schemeClr val="dk1"/>
              </a:solidFill>
              <a:effectLst/>
              <a:latin typeface="+mn-lt"/>
              <a:ea typeface="+mn-ea"/>
              <a:cs typeface="+mn-cs"/>
            </a:rPr>
            <a:t>100,000 ש"ח</a:t>
          </a:r>
          <a:r>
            <a:rPr lang="he-IL" sz="1400" b="1">
              <a:solidFill>
                <a:schemeClr val="dk1"/>
              </a:solidFill>
              <a:effectLst/>
              <a:latin typeface="+mn-lt"/>
              <a:ea typeface="+mn-ea"/>
              <a:cs typeface="+mn-cs"/>
            </a:rPr>
            <a:t>.</a:t>
          </a:r>
          <a:r>
            <a:rPr lang="he-IL" sz="1400" b="1" baseline="0">
              <a:solidFill>
                <a:schemeClr val="dk1"/>
              </a:solidFill>
              <a:effectLst/>
              <a:latin typeface="+mn-lt"/>
              <a:ea typeface="+mn-ea"/>
              <a:cs typeface="+mn-cs"/>
            </a:rPr>
            <a:t> </a:t>
          </a:r>
          <a:r>
            <a:rPr lang="he-IL" sz="1400" b="1">
              <a:solidFill>
                <a:schemeClr val="dk1"/>
              </a:solidFill>
              <a:effectLst/>
              <a:latin typeface="+mn-lt"/>
              <a:ea typeface="+mn-ea"/>
              <a:cs typeface="+mn-cs"/>
            </a:rPr>
            <a:t>ההלוואה לתקופה של </a:t>
          </a:r>
          <a:r>
            <a:rPr lang="he-IL" sz="1400" b="1" u="sng">
              <a:solidFill>
                <a:schemeClr val="dk1"/>
              </a:solidFill>
              <a:effectLst/>
              <a:latin typeface="+mn-lt"/>
              <a:ea typeface="+mn-ea"/>
              <a:cs typeface="+mn-cs"/>
            </a:rPr>
            <a:t>שנה אחת</a:t>
          </a:r>
          <a:r>
            <a:rPr lang="he-IL" sz="1400" b="1">
              <a:solidFill>
                <a:schemeClr val="dk1"/>
              </a:solidFill>
              <a:effectLst/>
              <a:latin typeface="+mn-lt"/>
              <a:ea typeface="+mn-ea"/>
              <a:cs typeface="+mn-cs"/>
            </a:rPr>
            <a:t>.</a:t>
          </a:r>
          <a:r>
            <a:rPr lang="he-IL" sz="1400" b="1" baseline="0">
              <a:solidFill>
                <a:schemeClr val="dk1"/>
              </a:solidFill>
              <a:effectLst/>
              <a:latin typeface="+mn-lt"/>
              <a:ea typeface="+mn-ea"/>
              <a:cs typeface="+mn-cs"/>
            </a:rPr>
            <a:t> </a:t>
          </a:r>
          <a:r>
            <a:rPr lang="he-IL" sz="1400" b="1">
              <a:solidFill>
                <a:schemeClr val="dk1"/>
              </a:solidFill>
              <a:effectLst/>
              <a:latin typeface="+mn-lt"/>
              <a:ea typeface="+mn-ea"/>
              <a:cs typeface="+mn-cs"/>
            </a:rPr>
            <a:t>הבנק מבקש </a:t>
          </a:r>
          <a:r>
            <a:rPr lang="he-IL" sz="1400" b="1" u="sng">
              <a:solidFill>
                <a:schemeClr val="dk1"/>
              </a:solidFill>
              <a:effectLst/>
              <a:latin typeface="+mn-lt"/>
              <a:ea typeface="+mn-ea"/>
              <a:cs typeface="+mn-cs"/>
            </a:rPr>
            <a:t>ריבית של 6%</a:t>
          </a:r>
          <a:r>
            <a:rPr lang="he-IL" sz="1400" b="1">
              <a:solidFill>
                <a:schemeClr val="dk1"/>
              </a:solidFill>
              <a:effectLst/>
              <a:latin typeface="+mn-lt"/>
              <a:ea typeface="+mn-ea"/>
              <a:cs typeface="+mn-cs"/>
            </a:rPr>
            <a:t> שתשולם </a:t>
          </a:r>
          <a:r>
            <a:rPr lang="he-IL" sz="1400" b="1" u="sng">
              <a:solidFill>
                <a:schemeClr val="dk1"/>
              </a:solidFill>
              <a:effectLst/>
              <a:latin typeface="+mn-lt"/>
              <a:ea typeface="+mn-ea"/>
              <a:cs typeface="+mn-cs"/>
            </a:rPr>
            <a:t>בסוף השנה</a:t>
          </a:r>
          <a:r>
            <a:rPr lang="he-IL" sz="1400" b="1">
              <a:solidFill>
                <a:schemeClr val="dk1"/>
              </a:solidFill>
              <a:effectLst/>
              <a:latin typeface="+mn-lt"/>
              <a:ea typeface="+mn-ea"/>
              <a:cs typeface="+mn-cs"/>
            </a:rPr>
            <a:t>.</a:t>
          </a:r>
          <a:r>
            <a:rPr lang="he-IL" sz="1400" b="1" baseline="0">
              <a:solidFill>
                <a:schemeClr val="dk1"/>
              </a:solidFill>
              <a:effectLst/>
              <a:latin typeface="+mn-lt"/>
              <a:ea typeface="+mn-ea"/>
              <a:cs typeface="+mn-cs"/>
            </a:rPr>
            <a:t> </a:t>
          </a:r>
          <a:r>
            <a:rPr lang="he-IL" sz="1400" b="1">
              <a:solidFill>
                <a:schemeClr val="dk1"/>
              </a:solidFill>
              <a:effectLst/>
              <a:latin typeface="+mn-lt"/>
              <a:ea typeface="+mn-ea"/>
              <a:cs typeface="+mn-cs"/>
            </a:rPr>
            <a:t>במועד קבלת ההלוואה הבנק גובה </a:t>
          </a:r>
          <a:r>
            <a:rPr lang="he-IL" sz="1400" b="1" u="sng">
              <a:solidFill>
                <a:schemeClr val="dk1"/>
              </a:solidFill>
              <a:effectLst/>
              <a:latin typeface="+mn-lt"/>
              <a:ea typeface="+mn-ea"/>
              <a:cs typeface="+mn-cs"/>
            </a:rPr>
            <a:t>"עמלת מחשב" של 2.5%</a:t>
          </a:r>
          <a:r>
            <a:rPr lang="he-IL" sz="1400" b="1">
              <a:solidFill>
                <a:schemeClr val="dk1"/>
              </a:solidFill>
              <a:effectLst/>
              <a:latin typeface="+mn-lt"/>
              <a:ea typeface="+mn-ea"/>
              <a:cs typeface="+mn-cs"/>
            </a:rPr>
            <a:t> מההלוואה (קרוי גם: ריבית מראש</a:t>
          </a:r>
          <a:r>
            <a:rPr lang="he-IL" sz="1400" b="1" baseline="0">
              <a:solidFill>
                <a:schemeClr val="dk1"/>
              </a:solidFill>
              <a:effectLst/>
              <a:latin typeface="+mn-lt"/>
              <a:ea typeface="+mn-ea"/>
              <a:cs typeface="+mn-cs"/>
            </a:rPr>
            <a:t> או עמלת הקצאת אשראי)</a:t>
          </a:r>
          <a:r>
            <a:rPr lang="he-IL" sz="1400" b="1">
              <a:solidFill>
                <a:schemeClr val="dk1"/>
              </a:solidFill>
              <a:effectLst/>
              <a:latin typeface="+mn-lt"/>
              <a:ea typeface="+mn-ea"/>
              <a:cs typeface="+mn-cs"/>
            </a:rPr>
            <a:t>.</a:t>
          </a:r>
          <a:r>
            <a:rPr lang="he-IL" sz="1400" b="1" u="sng">
              <a:solidFill>
                <a:schemeClr val="dk1"/>
              </a:solidFill>
              <a:effectLst/>
              <a:latin typeface="+mn-lt"/>
              <a:ea typeface="+mn-ea"/>
              <a:cs typeface="+mn-cs"/>
            </a:rPr>
            <a:t> </a:t>
          </a:r>
          <a:endParaRPr lang="en-US" sz="1400" b="1">
            <a:effectLst/>
            <a:cs typeface="+mn-cs"/>
          </a:endParaRPr>
        </a:p>
        <a:p>
          <a:pPr rtl="1" eaLnBrk="1" fontAlgn="base" latinLnBrk="0" hangingPunct="1">
            <a:lnSpc>
              <a:spcPct val="150000"/>
            </a:lnSpc>
          </a:pPr>
          <a:r>
            <a:rPr lang="he-IL" sz="1400" b="1">
              <a:solidFill>
                <a:schemeClr val="dk1"/>
              </a:solidFill>
              <a:effectLst/>
              <a:latin typeface="+mn-lt"/>
              <a:ea typeface="+mn-ea"/>
              <a:cs typeface="+mn-cs"/>
            </a:rPr>
            <a:t>מהי הריבית האפקטיבית השנתית שהבנק גובה? (=מהי</a:t>
          </a:r>
          <a:r>
            <a:rPr lang="he-IL" sz="1400" b="1" baseline="0">
              <a:solidFill>
                <a:schemeClr val="dk1"/>
              </a:solidFill>
              <a:effectLst/>
              <a:latin typeface="+mn-lt"/>
              <a:ea typeface="+mn-ea"/>
              <a:cs typeface="+mn-cs"/>
            </a:rPr>
            <a:t> הריבית הגלומה בהלוואה)</a:t>
          </a:r>
          <a:endParaRPr lang="en-US" sz="1400" b="1">
            <a:effectLst/>
            <a:cs typeface="+mn-cs"/>
          </a:endParaRPr>
        </a:p>
      </xdr:txBody>
    </xdr: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F1:P153"/>
  <sheetViews>
    <sheetView rightToLeft="1" tabSelected="1" workbookViewId="0">
      <selection activeCell="D16" sqref="D16"/>
    </sheetView>
  </sheetViews>
  <sheetFormatPr defaultRowHeight="13.8"/>
  <cols>
    <col min="9" max="9" width="29.69921875" bestFit="1" customWidth="1"/>
    <col min="10" max="10" width="19.19921875" bestFit="1" customWidth="1"/>
    <col min="11" max="11" width="14.19921875" customWidth="1"/>
    <col min="12" max="12" width="19.69921875" bestFit="1" customWidth="1"/>
    <col min="13" max="13" width="23.3984375" bestFit="1" customWidth="1"/>
  </cols>
  <sheetData>
    <row r="1" spans="6:16" ht="17.399999999999999">
      <c r="I1" s="75" t="s">
        <v>20</v>
      </c>
      <c r="J1" s="76"/>
      <c r="K1" s="76"/>
      <c r="L1" s="76"/>
      <c r="M1" s="76"/>
      <c r="N1" s="76"/>
      <c r="O1" s="76"/>
      <c r="P1" s="77"/>
    </row>
    <row r="2" spans="6:16" ht="24.6">
      <c r="I2" s="1" t="s">
        <v>0</v>
      </c>
      <c r="J2" s="2"/>
      <c r="K2" s="2"/>
      <c r="L2" s="2"/>
      <c r="M2" s="2"/>
      <c r="N2" s="2"/>
      <c r="O2" s="2"/>
      <c r="P2" s="3"/>
    </row>
    <row r="3" spans="6:16">
      <c r="I3" s="4"/>
      <c r="J3" s="2"/>
      <c r="K3" s="2"/>
      <c r="L3" s="2"/>
      <c r="M3" s="2"/>
      <c r="N3" s="2"/>
      <c r="O3" s="2"/>
      <c r="P3" s="3"/>
    </row>
    <row r="4" spans="6:16" ht="17.399999999999999">
      <c r="F4" s="34" t="s">
        <v>54</v>
      </c>
      <c r="I4" s="4"/>
      <c r="J4" s="2"/>
      <c r="K4" s="2"/>
      <c r="L4" s="2"/>
      <c r="M4" s="2"/>
      <c r="N4" s="2"/>
      <c r="O4" s="2"/>
      <c r="P4" s="3"/>
    </row>
    <row r="5" spans="6:16">
      <c r="I5" s="4"/>
      <c r="J5" s="2"/>
      <c r="K5" s="2"/>
      <c r="L5" s="2"/>
      <c r="M5" s="2"/>
      <c r="N5" s="2"/>
      <c r="O5" s="2"/>
      <c r="P5" s="3"/>
    </row>
    <row r="6" spans="6:16">
      <c r="I6" s="4"/>
      <c r="J6" s="2"/>
      <c r="K6" s="2"/>
      <c r="L6" s="2"/>
      <c r="M6" s="2"/>
      <c r="N6" s="2"/>
      <c r="O6" s="2"/>
      <c r="P6" s="3"/>
    </row>
    <row r="7" spans="6:16">
      <c r="I7" s="4"/>
      <c r="J7" s="2"/>
      <c r="K7" s="2"/>
      <c r="L7" s="2"/>
      <c r="M7" s="2"/>
      <c r="N7" s="2"/>
      <c r="O7" s="2"/>
      <c r="P7" s="3"/>
    </row>
    <row r="8" spans="6:16">
      <c r="I8" s="4"/>
      <c r="J8" s="2"/>
      <c r="K8" s="2"/>
      <c r="L8" s="2"/>
      <c r="M8" s="2"/>
      <c r="N8" s="2"/>
      <c r="O8" s="2"/>
      <c r="P8" s="3"/>
    </row>
    <row r="9" spans="6:16">
      <c r="I9" s="4" t="s">
        <v>1</v>
      </c>
      <c r="J9" s="2"/>
      <c r="K9" s="5">
        <v>0.12</v>
      </c>
      <c r="L9" s="2"/>
      <c r="M9" s="2"/>
      <c r="N9" s="2"/>
      <c r="O9" s="2"/>
      <c r="P9" s="3"/>
    </row>
    <row r="10" spans="6:16">
      <c r="I10" s="4"/>
      <c r="J10" s="2"/>
      <c r="K10" s="2"/>
      <c r="L10" s="2"/>
      <c r="M10" s="2"/>
      <c r="N10" s="2"/>
      <c r="O10" s="2"/>
      <c r="P10" s="3"/>
    </row>
    <row r="11" spans="6:16">
      <c r="I11" s="4"/>
      <c r="J11" s="2"/>
      <c r="K11" s="2"/>
      <c r="L11" s="6" t="s">
        <v>6</v>
      </c>
      <c r="M11" s="2"/>
      <c r="N11" s="2"/>
      <c r="O11" s="2"/>
      <c r="P11" s="3"/>
    </row>
    <row r="12" spans="6:16">
      <c r="I12" s="4" t="s">
        <v>2</v>
      </c>
      <c r="J12" s="78">
        <f>$K$9/L12</f>
        <v>0.01</v>
      </c>
      <c r="K12" s="2"/>
      <c r="L12" s="2">
        <v>12</v>
      </c>
      <c r="M12" s="2"/>
      <c r="N12" s="2"/>
      <c r="O12" s="2"/>
      <c r="P12" s="3"/>
    </row>
    <row r="13" spans="6:16">
      <c r="I13" s="4" t="s">
        <v>3</v>
      </c>
      <c r="J13" s="78">
        <f t="shared" ref="J13:J15" si="0">$K$9/L13</f>
        <v>0.02</v>
      </c>
      <c r="K13" s="2"/>
      <c r="L13" s="2">
        <v>6</v>
      </c>
      <c r="M13" s="2"/>
      <c r="N13" s="2"/>
      <c r="O13" s="2"/>
      <c r="P13" s="3"/>
    </row>
    <row r="14" spans="6:16">
      <c r="I14" s="4" t="s">
        <v>4</v>
      </c>
      <c r="J14" s="78">
        <f t="shared" si="0"/>
        <v>0.03</v>
      </c>
      <c r="K14" s="2"/>
      <c r="L14" s="2">
        <v>4</v>
      </c>
      <c r="M14" s="2"/>
      <c r="N14" s="2"/>
      <c r="O14" s="2"/>
      <c r="P14" s="3"/>
    </row>
    <row r="15" spans="6:16">
      <c r="I15" s="4" t="s">
        <v>5</v>
      </c>
      <c r="J15" s="78">
        <f t="shared" si="0"/>
        <v>0.06</v>
      </c>
      <c r="K15" s="2"/>
      <c r="L15" s="2">
        <v>2</v>
      </c>
      <c r="M15" s="2"/>
      <c r="N15" s="2"/>
      <c r="O15" s="2"/>
      <c r="P15" s="3"/>
    </row>
    <row r="16" spans="6:16">
      <c r="I16" s="4"/>
      <c r="J16" s="2"/>
      <c r="K16" s="2"/>
      <c r="L16" s="2"/>
      <c r="M16" s="2"/>
      <c r="N16" s="2"/>
      <c r="O16" s="2"/>
      <c r="P16" s="3"/>
    </row>
    <row r="17" spans="6:16">
      <c r="I17" s="4"/>
      <c r="J17" s="2"/>
      <c r="K17" s="2"/>
      <c r="L17" s="2"/>
      <c r="M17" s="2"/>
      <c r="N17" s="2"/>
      <c r="O17" s="2"/>
      <c r="P17" s="3"/>
    </row>
    <row r="18" spans="6:16">
      <c r="I18" s="4"/>
      <c r="J18" s="2"/>
      <c r="K18" s="2"/>
      <c r="L18" s="2"/>
      <c r="M18" s="2"/>
      <c r="N18" s="2"/>
      <c r="O18" s="2"/>
      <c r="P18" s="3"/>
    </row>
    <row r="19" spans="6:16">
      <c r="I19" s="4"/>
      <c r="J19" s="2"/>
      <c r="K19" s="2"/>
      <c r="L19" s="2"/>
      <c r="M19" s="2"/>
      <c r="N19" s="2"/>
      <c r="O19" s="2"/>
      <c r="P19" s="3"/>
    </row>
    <row r="20" spans="6:16">
      <c r="I20" s="4"/>
      <c r="J20" s="2"/>
      <c r="K20" s="2"/>
      <c r="L20" s="2"/>
      <c r="M20" s="2"/>
      <c r="N20" s="2"/>
      <c r="O20" s="2"/>
      <c r="P20" s="3"/>
    </row>
    <row r="21" spans="6:16">
      <c r="I21" s="4"/>
      <c r="J21" s="2"/>
      <c r="K21" s="2"/>
      <c r="L21" s="2"/>
      <c r="M21" s="2"/>
      <c r="N21" s="2"/>
      <c r="O21" s="2"/>
      <c r="P21" s="3"/>
    </row>
    <row r="22" spans="6:16">
      <c r="I22" s="4"/>
      <c r="J22" s="2"/>
      <c r="K22" s="2"/>
      <c r="L22" s="2"/>
      <c r="M22" s="2"/>
      <c r="N22" s="2"/>
      <c r="O22" s="2"/>
      <c r="P22" s="3"/>
    </row>
    <row r="23" spans="6:16">
      <c r="I23" s="4"/>
      <c r="J23" s="2"/>
      <c r="K23" s="2"/>
      <c r="L23" s="2"/>
      <c r="M23" s="2"/>
      <c r="N23" s="2"/>
      <c r="O23" s="2"/>
      <c r="P23" s="3"/>
    </row>
    <row r="24" spans="6:16">
      <c r="I24" s="4"/>
      <c r="J24" s="2"/>
      <c r="K24" s="2"/>
      <c r="L24" s="2"/>
      <c r="M24" s="2"/>
      <c r="N24" s="2"/>
      <c r="O24" s="2"/>
      <c r="P24" s="3"/>
    </row>
    <row r="25" spans="6:16">
      <c r="I25" s="4"/>
      <c r="J25" s="2"/>
      <c r="K25" s="2"/>
      <c r="L25" s="2"/>
      <c r="M25" s="2"/>
      <c r="N25" s="2"/>
      <c r="O25" s="2"/>
      <c r="P25" s="3"/>
    </row>
    <row r="26" spans="6:16">
      <c r="I26" s="4"/>
      <c r="J26" s="2"/>
      <c r="K26" s="2"/>
      <c r="L26" s="2"/>
      <c r="M26" s="2"/>
      <c r="N26" s="2"/>
      <c r="O26" s="2"/>
      <c r="P26" s="3"/>
    </row>
    <row r="27" spans="6:16">
      <c r="I27" s="4"/>
      <c r="J27" s="2"/>
      <c r="K27" s="2"/>
      <c r="L27" s="2"/>
      <c r="M27" s="2"/>
      <c r="N27" s="2"/>
      <c r="O27" s="2"/>
      <c r="P27" s="3"/>
    </row>
    <row r="28" spans="6:16" ht="14.4" thickBot="1">
      <c r="I28" s="7"/>
      <c r="J28" s="8"/>
      <c r="K28" s="8"/>
      <c r="L28" s="8"/>
      <c r="M28" s="8"/>
      <c r="N28" s="8"/>
      <c r="O28" s="8"/>
      <c r="P28" s="9"/>
    </row>
    <row r="29" spans="6:16" ht="24.6">
      <c r="I29" s="17" t="s">
        <v>7</v>
      </c>
      <c r="J29" s="18"/>
      <c r="K29" s="18"/>
      <c r="L29" s="18"/>
      <c r="M29" s="18"/>
      <c r="N29" s="18"/>
      <c r="O29" s="18"/>
      <c r="P29" s="19"/>
    </row>
    <row r="30" spans="6:16">
      <c r="I30" s="4"/>
      <c r="J30" s="2"/>
      <c r="K30" s="2"/>
      <c r="L30" s="2"/>
      <c r="M30" s="2"/>
      <c r="N30" s="2"/>
      <c r="O30" s="2"/>
      <c r="P30" s="3"/>
    </row>
    <row r="31" spans="6:16" ht="17.399999999999999">
      <c r="F31" s="34" t="s">
        <v>55</v>
      </c>
      <c r="I31" s="4"/>
      <c r="J31" s="2"/>
      <c r="K31" s="2"/>
      <c r="L31" s="2"/>
      <c r="M31" s="2"/>
      <c r="N31" s="2"/>
      <c r="O31" s="2"/>
      <c r="P31" s="3"/>
    </row>
    <row r="32" spans="6:16">
      <c r="I32" s="4"/>
      <c r="J32" s="2"/>
      <c r="K32" s="2"/>
      <c r="L32" s="2"/>
      <c r="M32" s="2"/>
      <c r="N32" s="2"/>
      <c r="O32" s="2"/>
      <c r="P32" s="3"/>
    </row>
    <row r="33" spans="9:16">
      <c r="I33" s="4"/>
      <c r="J33" s="2"/>
      <c r="K33" s="2"/>
      <c r="L33" s="2"/>
      <c r="M33" s="2"/>
      <c r="N33" s="2"/>
      <c r="O33" s="2"/>
      <c r="P33" s="3"/>
    </row>
    <row r="34" spans="9:16">
      <c r="I34" s="4"/>
      <c r="J34" s="2"/>
      <c r="K34" s="2"/>
      <c r="L34" s="2"/>
      <c r="M34" s="2"/>
      <c r="N34" s="2"/>
      <c r="O34" s="2"/>
      <c r="P34" s="3"/>
    </row>
    <row r="35" spans="9:16">
      <c r="I35" s="4"/>
      <c r="J35" s="2"/>
      <c r="K35" s="2"/>
      <c r="L35" s="2"/>
      <c r="M35" s="2"/>
      <c r="N35" s="2"/>
      <c r="O35" s="2"/>
      <c r="P35" s="3"/>
    </row>
    <row r="36" spans="9:16">
      <c r="I36" s="4"/>
      <c r="J36" s="2"/>
      <c r="K36" s="2"/>
      <c r="L36" s="2"/>
      <c r="M36" s="2"/>
      <c r="N36" s="2"/>
      <c r="O36" s="2"/>
      <c r="P36" s="3"/>
    </row>
    <row r="37" spans="9:16">
      <c r="I37" s="4"/>
      <c r="J37" s="2"/>
      <c r="K37" s="2"/>
      <c r="L37" s="2"/>
      <c r="M37" s="2"/>
      <c r="N37" s="2"/>
      <c r="O37" s="2"/>
      <c r="P37" s="3"/>
    </row>
    <row r="38" spans="9:16">
      <c r="I38" s="4"/>
      <c r="J38" s="2"/>
      <c r="K38" s="2"/>
      <c r="L38" s="2"/>
      <c r="M38" s="2"/>
      <c r="N38" s="2"/>
      <c r="O38" s="2"/>
      <c r="P38" s="3"/>
    </row>
    <row r="39" spans="9:16">
      <c r="I39" s="22" t="s">
        <v>43</v>
      </c>
      <c r="J39" s="2"/>
      <c r="K39" s="2"/>
      <c r="L39" s="2"/>
      <c r="M39" s="2"/>
      <c r="N39" s="2"/>
      <c r="O39" s="2"/>
      <c r="P39" s="3"/>
    </row>
    <row r="40" spans="9:16">
      <c r="I40" s="4" t="s">
        <v>8</v>
      </c>
      <c r="J40" s="2">
        <v>10000</v>
      </c>
      <c r="K40" s="2"/>
      <c r="L40" s="2"/>
      <c r="M40" s="2"/>
      <c r="N40" s="2"/>
      <c r="O40" s="2"/>
      <c r="P40" s="3"/>
    </row>
    <row r="41" spans="9:16">
      <c r="I41" s="4" t="s">
        <v>9</v>
      </c>
      <c r="J41" s="5">
        <v>0.05</v>
      </c>
      <c r="K41" s="2"/>
      <c r="L41" s="2"/>
      <c r="M41" s="2"/>
      <c r="N41" s="2"/>
      <c r="O41" s="2"/>
      <c r="P41" s="3"/>
    </row>
    <row r="42" spans="9:16">
      <c r="I42" s="4" t="s">
        <v>10</v>
      </c>
      <c r="J42" s="2">
        <f>J40*J41</f>
        <v>500</v>
      </c>
      <c r="K42" s="2"/>
      <c r="L42" s="2"/>
      <c r="M42" s="2"/>
      <c r="N42" s="2"/>
      <c r="O42" s="2"/>
      <c r="P42" s="3"/>
    </row>
    <row r="43" spans="9:16">
      <c r="I43" s="4"/>
      <c r="J43" s="2"/>
      <c r="K43" s="2"/>
      <c r="L43" s="2"/>
      <c r="M43" s="2"/>
      <c r="N43" s="2"/>
      <c r="O43" s="2"/>
      <c r="P43" s="3"/>
    </row>
    <row r="44" spans="9:16">
      <c r="I44" s="4" t="s">
        <v>11</v>
      </c>
      <c r="J44" s="2"/>
      <c r="K44" s="2"/>
      <c r="L44" s="2"/>
      <c r="M44" s="2"/>
      <c r="N44" s="2"/>
      <c r="O44" s="2"/>
      <c r="P44" s="3"/>
    </row>
    <row r="45" spans="9:16">
      <c r="I45" s="4" t="s">
        <v>12</v>
      </c>
      <c r="J45" s="11">
        <f>J42/J40</f>
        <v>0.05</v>
      </c>
      <c r="K45" s="2" t="s">
        <v>14</v>
      </c>
      <c r="L45" s="2"/>
      <c r="M45" s="2"/>
      <c r="N45" s="2"/>
      <c r="O45" s="2"/>
      <c r="P45" s="3"/>
    </row>
    <row r="46" spans="9:16">
      <c r="I46" s="4" t="s">
        <v>13</v>
      </c>
      <c r="J46" s="11">
        <f>(J40+J42)/J40-1</f>
        <v>5.0000000000000044E-2</v>
      </c>
      <c r="K46" s="2" t="s">
        <v>15</v>
      </c>
      <c r="L46" s="2"/>
      <c r="M46" s="2"/>
      <c r="N46" s="2"/>
      <c r="O46" s="2"/>
      <c r="P46" s="3"/>
    </row>
    <row r="47" spans="9:16">
      <c r="I47" s="4"/>
      <c r="J47" s="2"/>
      <c r="K47" s="2"/>
      <c r="L47" s="2"/>
      <c r="M47" s="2"/>
      <c r="N47" s="2"/>
      <c r="O47" s="2"/>
      <c r="P47" s="3"/>
    </row>
    <row r="48" spans="9:16">
      <c r="I48" s="4"/>
      <c r="J48" s="2"/>
      <c r="K48" s="2"/>
      <c r="L48" s="2">
        <v>1</v>
      </c>
      <c r="M48" s="2">
        <v>0</v>
      </c>
      <c r="N48" s="2"/>
      <c r="O48" s="2"/>
      <c r="P48" s="3"/>
    </row>
    <row r="49" spans="6:16">
      <c r="I49" s="22" t="s">
        <v>44</v>
      </c>
      <c r="J49" s="2"/>
      <c r="K49" s="2"/>
      <c r="L49" s="14">
        <f>J52</f>
        <v>10509.453369140625</v>
      </c>
      <c r="M49" s="2">
        <f>-J40</f>
        <v>-10000</v>
      </c>
      <c r="N49" s="2"/>
      <c r="O49" s="2"/>
      <c r="P49" s="3"/>
    </row>
    <row r="50" spans="6:16">
      <c r="I50" s="4" t="s">
        <v>16</v>
      </c>
      <c r="J50" s="2">
        <v>4</v>
      </c>
      <c r="K50" s="2"/>
      <c r="L50" s="2"/>
      <c r="M50" s="2"/>
      <c r="N50" s="2"/>
      <c r="O50" s="2"/>
      <c r="P50" s="3"/>
    </row>
    <row r="51" spans="6:16">
      <c r="I51" s="4" t="s">
        <v>4</v>
      </c>
      <c r="J51" s="79">
        <f>J41/J50</f>
        <v>1.2500000000000001E-2</v>
      </c>
      <c r="K51" s="2" t="s">
        <v>18</v>
      </c>
      <c r="L51" s="2"/>
      <c r="M51" s="2"/>
      <c r="N51" s="2"/>
      <c r="O51" s="2"/>
      <c r="P51" s="3"/>
    </row>
    <row r="52" spans="6:16">
      <c r="I52" s="4" t="s">
        <v>17</v>
      </c>
      <c r="J52" s="14">
        <f>FV(J51,J50,,-J40)</f>
        <v>10509.453369140625</v>
      </c>
      <c r="K52" s="2"/>
      <c r="L52" s="2"/>
      <c r="M52" s="2"/>
      <c r="N52" s="2"/>
      <c r="O52" s="2"/>
      <c r="P52" s="3"/>
    </row>
    <row r="53" spans="6:16">
      <c r="I53" s="4" t="s">
        <v>11</v>
      </c>
      <c r="J53" s="10">
        <f>RATE(1,,M49,L49)</f>
        <v>5.0945336914062458E-2</v>
      </c>
      <c r="K53" s="80">
        <f>(1+J51)^4-1</f>
        <v>5.0945336914062445E-2</v>
      </c>
      <c r="L53" s="2"/>
      <c r="M53" s="2"/>
      <c r="N53" s="2"/>
      <c r="O53" s="2"/>
      <c r="P53" s="3"/>
    </row>
    <row r="54" spans="6:16">
      <c r="I54" s="22" t="s">
        <v>19</v>
      </c>
      <c r="J54" s="2"/>
      <c r="K54" s="2"/>
      <c r="L54" s="2"/>
      <c r="M54" s="2"/>
      <c r="N54" s="2"/>
      <c r="O54" s="2"/>
      <c r="P54" s="3"/>
    </row>
    <row r="55" spans="6:16">
      <c r="I55" s="4"/>
      <c r="J55" s="2"/>
      <c r="K55" s="2"/>
      <c r="L55" s="2"/>
      <c r="M55" s="2"/>
      <c r="N55" s="2"/>
      <c r="O55" s="2"/>
      <c r="P55" s="3"/>
    </row>
    <row r="56" spans="6:16">
      <c r="I56" s="4"/>
      <c r="J56" s="2"/>
      <c r="K56" s="2"/>
      <c r="L56" s="2"/>
      <c r="M56" s="2"/>
      <c r="N56" s="2"/>
      <c r="O56" s="2"/>
      <c r="P56" s="3"/>
    </row>
    <row r="57" spans="6:16" ht="17.399999999999999">
      <c r="F57" s="34" t="s">
        <v>56</v>
      </c>
      <c r="I57" s="4"/>
      <c r="J57" s="2"/>
      <c r="K57" s="2"/>
      <c r="L57" s="2"/>
      <c r="M57" s="2"/>
      <c r="N57" s="2"/>
      <c r="O57" s="2"/>
      <c r="P57" s="3"/>
    </row>
    <row r="58" spans="6:16">
      <c r="I58" s="4"/>
      <c r="J58" s="2"/>
      <c r="K58" s="2"/>
      <c r="L58" s="2"/>
      <c r="M58" s="2"/>
      <c r="N58" s="2"/>
      <c r="O58" s="2"/>
      <c r="P58" s="3"/>
    </row>
    <row r="59" spans="6:16">
      <c r="I59" s="4"/>
      <c r="J59" s="2"/>
      <c r="K59" s="2"/>
      <c r="L59" s="2"/>
      <c r="M59" s="2"/>
      <c r="N59" s="2"/>
      <c r="O59" s="2"/>
      <c r="P59" s="3"/>
    </row>
    <row r="60" spans="6:16">
      <c r="I60" s="4"/>
      <c r="J60" s="2"/>
      <c r="K60" s="2"/>
      <c r="L60" s="2"/>
      <c r="M60" s="2"/>
      <c r="N60" s="2"/>
      <c r="O60" s="2"/>
      <c r="P60" s="3"/>
    </row>
    <row r="61" spans="6:16">
      <c r="I61" s="4"/>
      <c r="J61" s="2"/>
      <c r="K61" s="2"/>
      <c r="L61" s="2"/>
      <c r="M61" s="2"/>
      <c r="N61" s="2"/>
      <c r="O61" s="2"/>
      <c r="P61" s="3"/>
    </row>
    <row r="62" spans="6:16">
      <c r="I62" s="4"/>
      <c r="J62" s="2"/>
      <c r="K62" s="2"/>
      <c r="L62" s="2"/>
      <c r="M62" s="2"/>
      <c r="N62" s="2"/>
      <c r="O62" s="2"/>
      <c r="P62" s="3"/>
    </row>
    <row r="63" spans="6:16">
      <c r="I63" s="4"/>
      <c r="J63" s="2"/>
      <c r="K63" s="2"/>
      <c r="L63" s="2"/>
      <c r="M63" s="2"/>
      <c r="N63" s="2"/>
      <c r="O63" s="2"/>
      <c r="P63" s="3"/>
    </row>
    <row r="64" spans="6:16">
      <c r="I64" s="4"/>
      <c r="J64" s="2"/>
      <c r="K64" s="2"/>
      <c r="L64" s="2"/>
      <c r="M64" s="2"/>
      <c r="N64" s="2"/>
      <c r="O64" s="2"/>
      <c r="P64" s="3"/>
    </row>
    <row r="65" spans="6:16">
      <c r="I65" s="4"/>
      <c r="J65" s="2"/>
      <c r="K65" s="2"/>
      <c r="L65" s="2"/>
      <c r="M65" s="2"/>
      <c r="N65" s="2"/>
      <c r="O65" s="2"/>
      <c r="P65" s="3"/>
    </row>
    <row r="66" spans="6:16">
      <c r="I66" s="4"/>
      <c r="J66" s="2"/>
      <c r="K66" s="2"/>
      <c r="L66" s="2"/>
      <c r="M66" s="2"/>
      <c r="N66" s="2"/>
      <c r="O66" s="2"/>
      <c r="P66" s="3"/>
    </row>
    <row r="67" spans="6:16">
      <c r="I67" s="4"/>
      <c r="J67" s="2"/>
      <c r="K67" s="2"/>
      <c r="L67" s="2"/>
      <c r="M67" s="2"/>
      <c r="N67" s="2"/>
      <c r="O67" s="2"/>
      <c r="P67" s="3"/>
    </row>
    <row r="68" spans="6:16">
      <c r="I68" s="4"/>
      <c r="J68" s="2"/>
      <c r="K68" s="2"/>
      <c r="L68" s="2"/>
      <c r="M68" s="2"/>
      <c r="N68" s="2"/>
      <c r="O68" s="2"/>
      <c r="P68" s="3"/>
    </row>
    <row r="69" spans="6:16">
      <c r="I69" s="4" t="s">
        <v>41</v>
      </c>
      <c r="J69" s="5">
        <v>0.12</v>
      </c>
      <c r="K69" s="20" t="s">
        <v>28</v>
      </c>
      <c r="L69" s="20" t="s">
        <v>29</v>
      </c>
      <c r="M69" s="20" t="s">
        <v>38</v>
      </c>
      <c r="N69" s="2"/>
      <c r="O69" s="2"/>
      <c r="P69" s="3"/>
    </row>
    <row r="70" spans="6:16" ht="27.6">
      <c r="I70" s="23" t="s">
        <v>30</v>
      </c>
      <c r="J70" s="16">
        <f>(1+K70)^L70-1</f>
        <v>0.12682503013196977</v>
      </c>
      <c r="K70" s="81">
        <f>$J$69/L70</f>
        <v>0.01</v>
      </c>
      <c r="L70" s="2">
        <v>12</v>
      </c>
      <c r="M70" s="16">
        <f>EFFECT($J$69,L70)</f>
        <v>0.12682503013196977</v>
      </c>
      <c r="N70" s="2"/>
      <c r="O70" s="2"/>
      <c r="P70" s="3"/>
    </row>
    <row r="71" spans="6:16" ht="27.6">
      <c r="I71" s="23" t="s">
        <v>31</v>
      </c>
      <c r="J71" s="16">
        <f t="shared" ref="J71:J73" si="1">(1+K71)^L71-1</f>
        <v>0.12616241926400007</v>
      </c>
      <c r="K71" s="81">
        <f t="shared" ref="K71:K73" si="2">$J$69/L71</f>
        <v>0.02</v>
      </c>
      <c r="L71" s="2">
        <v>6</v>
      </c>
      <c r="M71" s="16">
        <f t="shared" ref="M71:M73" si="3">EFFECT($J$69,L71)</f>
        <v>0.12616241926400007</v>
      </c>
      <c r="N71" s="2"/>
      <c r="O71" s="2"/>
      <c r="P71" s="3"/>
    </row>
    <row r="72" spans="6:16" ht="27.6">
      <c r="I72" s="23" t="s">
        <v>32</v>
      </c>
      <c r="J72" s="16">
        <f t="shared" si="1"/>
        <v>0.12550880999999992</v>
      </c>
      <c r="K72" s="81">
        <f t="shared" si="2"/>
        <v>0.03</v>
      </c>
      <c r="L72" s="2">
        <v>4</v>
      </c>
      <c r="M72" s="16">
        <f t="shared" si="3"/>
        <v>0.12550880999999992</v>
      </c>
      <c r="N72" s="2"/>
      <c r="O72" s="2"/>
      <c r="P72" s="3"/>
    </row>
    <row r="73" spans="6:16" ht="27.6">
      <c r="I73" s="23" t="s">
        <v>33</v>
      </c>
      <c r="J73" s="16">
        <f t="shared" si="1"/>
        <v>0.12360000000000015</v>
      </c>
      <c r="K73" s="81">
        <f t="shared" si="2"/>
        <v>0.06</v>
      </c>
      <c r="L73" s="2">
        <v>2</v>
      </c>
      <c r="M73" s="16">
        <f t="shared" si="3"/>
        <v>0.12360000000000015</v>
      </c>
      <c r="N73" s="2"/>
      <c r="O73" s="2"/>
      <c r="P73" s="3"/>
    </row>
    <row r="74" spans="6:16">
      <c r="I74" s="4"/>
      <c r="J74" s="2"/>
      <c r="K74" s="2"/>
      <c r="L74" s="2"/>
      <c r="M74" s="20" t="s">
        <v>39</v>
      </c>
      <c r="N74" s="2"/>
      <c r="O74" s="2"/>
      <c r="P74" s="3"/>
    </row>
    <row r="75" spans="6:16">
      <c r="I75" s="4"/>
      <c r="J75" s="2"/>
      <c r="K75" s="2"/>
      <c r="L75" s="2"/>
      <c r="M75" s="20" t="s">
        <v>40</v>
      </c>
      <c r="N75" s="2"/>
      <c r="O75" s="2"/>
      <c r="P75" s="3"/>
    </row>
    <row r="76" spans="6:16">
      <c r="I76" s="4"/>
      <c r="J76" s="2"/>
      <c r="K76" s="2"/>
      <c r="L76" s="2"/>
      <c r="M76" s="20"/>
      <c r="N76" s="2"/>
      <c r="O76" s="2"/>
      <c r="P76" s="3"/>
    </row>
    <row r="77" spans="6:16">
      <c r="I77" s="4"/>
      <c r="J77" s="2"/>
      <c r="K77" s="2"/>
      <c r="L77" s="2"/>
      <c r="M77" s="2"/>
      <c r="N77" s="2"/>
      <c r="O77" s="2"/>
      <c r="P77" s="3"/>
    </row>
    <row r="78" spans="6:16">
      <c r="I78" s="4"/>
      <c r="J78" s="2"/>
      <c r="K78" s="2"/>
      <c r="L78" s="2"/>
      <c r="M78" s="2"/>
      <c r="N78" s="2"/>
      <c r="O78" s="2"/>
      <c r="P78" s="3"/>
    </row>
    <row r="79" spans="6:16">
      <c r="I79" s="4"/>
      <c r="J79" s="2"/>
      <c r="K79" s="2"/>
      <c r="L79" s="2"/>
      <c r="M79" s="2"/>
      <c r="N79" s="2"/>
      <c r="O79" s="2"/>
      <c r="P79" s="3"/>
    </row>
    <row r="80" spans="6:16" ht="17.399999999999999">
      <c r="F80" s="34" t="s">
        <v>57</v>
      </c>
      <c r="I80" s="4"/>
      <c r="J80" s="2"/>
      <c r="K80" s="2"/>
      <c r="L80" s="2"/>
      <c r="M80" s="2"/>
      <c r="N80" s="2"/>
      <c r="O80" s="2"/>
      <c r="P80" s="3"/>
    </row>
    <row r="81" spans="9:16">
      <c r="I81" s="4"/>
      <c r="J81" s="2"/>
      <c r="K81" s="2"/>
      <c r="L81" s="2"/>
      <c r="M81" s="2"/>
      <c r="N81" s="2"/>
      <c r="O81" s="2"/>
      <c r="P81" s="3"/>
    </row>
    <row r="82" spans="9:16">
      <c r="I82" s="4"/>
      <c r="J82" s="2"/>
      <c r="K82" s="2"/>
      <c r="L82" s="2"/>
      <c r="M82" s="2"/>
      <c r="N82" s="2"/>
      <c r="O82" s="2"/>
      <c r="P82" s="3"/>
    </row>
    <row r="83" spans="9:16">
      <c r="I83" s="4"/>
      <c r="J83" s="2"/>
      <c r="K83" s="2"/>
      <c r="L83" s="2"/>
      <c r="M83" s="2"/>
      <c r="N83" s="2"/>
      <c r="O83" s="2"/>
      <c r="P83" s="3"/>
    </row>
    <row r="84" spans="9:16">
      <c r="I84" s="4"/>
      <c r="J84" s="2"/>
      <c r="K84" s="2"/>
      <c r="L84" s="2"/>
      <c r="M84" s="2"/>
      <c r="N84" s="2"/>
      <c r="O84" s="2"/>
      <c r="P84" s="3"/>
    </row>
    <row r="85" spans="9:16">
      <c r="I85" s="4"/>
      <c r="J85" s="2"/>
      <c r="K85" s="2"/>
      <c r="L85" s="2"/>
      <c r="M85" s="2"/>
      <c r="N85" s="2"/>
      <c r="O85" s="2"/>
      <c r="P85" s="3"/>
    </row>
    <row r="86" spans="9:16">
      <c r="I86" s="4" t="s">
        <v>1</v>
      </c>
      <c r="J86" s="5">
        <v>0.08</v>
      </c>
      <c r="K86" s="2"/>
      <c r="L86" s="2"/>
      <c r="M86" s="2"/>
      <c r="N86" s="2"/>
      <c r="O86" s="2"/>
      <c r="P86" s="3"/>
    </row>
    <row r="87" spans="9:16">
      <c r="I87" s="4" t="s">
        <v>4</v>
      </c>
      <c r="J87" s="82">
        <f>J86/J88</f>
        <v>0.02</v>
      </c>
      <c r="K87" s="2"/>
      <c r="L87" s="2"/>
      <c r="M87" s="2"/>
      <c r="N87" s="2"/>
      <c r="O87" s="2"/>
      <c r="P87" s="3"/>
    </row>
    <row r="88" spans="9:16">
      <c r="I88" s="4" t="s">
        <v>16</v>
      </c>
      <c r="J88" s="2">
        <v>4</v>
      </c>
      <c r="K88" s="2"/>
      <c r="L88" s="2"/>
      <c r="M88" s="2"/>
      <c r="N88" s="2"/>
      <c r="O88" s="2"/>
      <c r="P88" s="3"/>
    </row>
    <row r="89" spans="9:16">
      <c r="I89" s="4"/>
      <c r="J89" s="2"/>
      <c r="K89" s="2"/>
      <c r="L89" s="2"/>
      <c r="M89" s="2"/>
      <c r="N89" s="2"/>
      <c r="O89" s="2"/>
      <c r="P89" s="3"/>
    </row>
    <row r="90" spans="9:16">
      <c r="I90" s="4"/>
      <c r="J90" s="2"/>
      <c r="K90" s="2" t="s">
        <v>37</v>
      </c>
      <c r="L90" s="2"/>
      <c r="M90" s="2"/>
      <c r="N90" s="2"/>
      <c r="O90" s="2"/>
      <c r="P90" s="3"/>
    </row>
    <row r="91" spans="9:16">
      <c r="I91" s="4" t="s">
        <v>34</v>
      </c>
      <c r="J91" s="82">
        <f>(1+$J$87)^K91-1</f>
        <v>8.2432159999999977E-2</v>
      </c>
      <c r="K91" s="2">
        <v>4</v>
      </c>
      <c r="L91" s="21">
        <f>EFFECT($J$86,J88)</f>
        <v>8.2432159999999977E-2</v>
      </c>
      <c r="M91" s="2"/>
      <c r="N91" s="2"/>
      <c r="O91" s="2"/>
      <c r="P91" s="3"/>
    </row>
    <row r="92" spans="9:16">
      <c r="I92" s="4" t="s">
        <v>35</v>
      </c>
      <c r="J92" s="82">
        <f t="shared" ref="J92:J93" si="4">(1+$J$87)^K92-1</f>
        <v>0.17165938100226552</v>
      </c>
      <c r="K92" s="2">
        <v>8</v>
      </c>
      <c r="L92" s="21" t="e">
        <f t="shared" ref="L92:L93" si="5">EFFECT($J$86,J89)</f>
        <v>#NUM!</v>
      </c>
      <c r="M92" s="2"/>
      <c r="N92" s="2"/>
      <c r="O92" s="2"/>
      <c r="P92" s="3"/>
    </row>
    <row r="93" spans="9:16">
      <c r="I93" s="4" t="s">
        <v>36</v>
      </c>
      <c r="J93" s="82">
        <f t="shared" si="4"/>
        <v>0.26824179456254527</v>
      </c>
      <c r="K93" s="2">
        <v>12</v>
      </c>
      <c r="L93" s="21" t="e">
        <f t="shared" si="5"/>
        <v>#NUM!</v>
      </c>
      <c r="M93" s="2"/>
      <c r="N93" s="2"/>
      <c r="O93" s="2"/>
      <c r="P93" s="3"/>
    </row>
    <row r="94" spans="9:16">
      <c r="I94" s="4"/>
      <c r="J94" s="2"/>
      <c r="K94" s="2"/>
      <c r="L94" s="2"/>
      <c r="M94" s="2"/>
      <c r="N94" s="2"/>
      <c r="O94" s="2"/>
      <c r="P94" s="3"/>
    </row>
    <row r="95" spans="9:16">
      <c r="I95" s="4"/>
      <c r="J95" s="2"/>
      <c r="K95" s="2"/>
      <c r="L95" s="2"/>
      <c r="M95" s="2"/>
      <c r="N95" s="2"/>
      <c r="O95" s="2"/>
      <c r="P95" s="3"/>
    </row>
    <row r="96" spans="9:16">
      <c r="I96" s="4"/>
      <c r="J96" s="2"/>
      <c r="K96" s="2"/>
      <c r="L96" s="2"/>
      <c r="M96" s="2"/>
      <c r="N96" s="2"/>
      <c r="O96" s="2"/>
      <c r="P96" s="3"/>
    </row>
    <row r="97" spans="6:16">
      <c r="I97" s="4"/>
      <c r="J97" s="2"/>
      <c r="K97" s="2"/>
      <c r="L97" s="2"/>
      <c r="M97" s="2"/>
      <c r="N97" s="2"/>
      <c r="O97" s="2"/>
      <c r="P97" s="3"/>
    </row>
    <row r="98" spans="6:16">
      <c r="I98" s="4"/>
      <c r="J98" s="2"/>
      <c r="K98" s="2"/>
      <c r="L98" s="2"/>
      <c r="M98" s="2"/>
      <c r="N98" s="2"/>
      <c r="O98" s="2"/>
      <c r="P98" s="3"/>
    </row>
    <row r="99" spans="6:16">
      <c r="I99" s="4"/>
      <c r="J99" s="2"/>
      <c r="K99" s="2"/>
      <c r="L99" s="2"/>
      <c r="M99" s="2"/>
      <c r="N99" s="2"/>
      <c r="O99" s="2"/>
      <c r="P99" s="3"/>
    </row>
    <row r="100" spans="6:16">
      <c r="I100" s="4"/>
      <c r="J100" s="2"/>
      <c r="K100" s="2"/>
      <c r="L100" s="2"/>
      <c r="M100" s="2"/>
      <c r="N100" s="2"/>
      <c r="O100" s="2"/>
      <c r="P100" s="3"/>
    </row>
    <row r="101" spans="6:16">
      <c r="I101" s="4"/>
      <c r="J101" s="2"/>
      <c r="K101" s="2"/>
      <c r="L101" s="2"/>
      <c r="M101" s="2"/>
      <c r="N101" s="2"/>
      <c r="O101" s="2"/>
      <c r="P101" s="3"/>
    </row>
    <row r="102" spans="6:16">
      <c r="I102" s="4"/>
      <c r="J102" s="2"/>
      <c r="K102" s="2"/>
      <c r="L102" s="2"/>
      <c r="M102" s="2"/>
      <c r="N102" s="2"/>
      <c r="O102" s="2"/>
      <c r="P102" s="3"/>
    </row>
    <row r="103" spans="6:16">
      <c r="I103" s="4"/>
      <c r="J103" s="2"/>
      <c r="K103" s="2"/>
      <c r="L103" s="2"/>
      <c r="M103" s="2"/>
      <c r="N103" s="2"/>
      <c r="O103" s="2"/>
      <c r="P103" s="3"/>
    </row>
    <row r="104" spans="6:16">
      <c r="I104" s="4"/>
      <c r="J104" s="2"/>
      <c r="K104" s="2"/>
      <c r="L104" s="2"/>
      <c r="M104" s="2"/>
      <c r="N104" s="2"/>
      <c r="O104" s="2"/>
      <c r="P104" s="3"/>
    </row>
    <row r="105" spans="6:16">
      <c r="I105" s="4"/>
      <c r="J105" s="2"/>
      <c r="K105" s="2"/>
      <c r="L105" s="2"/>
      <c r="M105" s="2"/>
      <c r="N105" s="2"/>
      <c r="O105" s="2"/>
      <c r="P105" s="3"/>
    </row>
    <row r="106" spans="6:16">
      <c r="I106" s="4"/>
      <c r="J106" s="2"/>
      <c r="K106" s="2"/>
      <c r="L106" s="2"/>
      <c r="M106" s="2"/>
      <c r="N106" s="2"/>
      <c r="O106" s="2"/>
      <c r="P106" s="3"/>
    </row>
    <row r="107" spans="6:16">
      <c r="I107" s="4"/>
      <c r="J107" s="2"/>
      <c r="K107" s="2"/>
      <c r="L107" s="2"/>
      <c r="M107" s="2"/>
      <c r="N107" s="2"/>
      <c r="O107" s="2"/>
      <c r="P107" s="3"/>
    </row>
    <row r="108" spans="6:16" ht="17.399999999999999">
      <c r="F108" s="34" t="s">
        <v>58</v>
      </c>
      <c r="I108" s="4"/>
      <c r="J108" s="2"/>
      <c r="K108" s="2"/>
      <c r="L108" s="2"/>
      <c r="M108" s="2"/>
      <c r="N108" s="2"/>
      <c r="O108" s="2"/>
      <c r="P108" s="3"/>
    </row>
    <row r="109" spans="6:16">
      <c r="I109" s="4"/>
      <c r="J109" s="2"/>
      <c r="K109" s="2"/>
      <c r="L109" s="2"/>
      <c r="M109" s="2"/>
      <c r="N109" s="2"/>
      <c r="O109" s="2"/>
      <c r="P109" s="3"/>
    </row>
    <row r="110" spans="6:16">
      <c r="I110" s="4"/>
      <c r="J110" s="2"/>
      <c r="K110" s="2"/>
      <c r="L110" s="2"/>
      <c r="M110" s="2"/>
      <c r="N110" s="2"/>
      <c r="O110" s="2"/>
      <c r="P110" s="3"/>
    </row>
    <row r="111" spans="6:16">
      <c r="I111" s="4"/>
      <c r="J111" s="2"/>
      <c r="K111" s="2"/>
      <c r="L111" s="2"/>
      <c r="M111" s="2"/>
      <c r="N111" s="2"/>
      <c r="O111" s="2"/>
      <c r="P111" s="3"/>
    </row>
    <row r="112" spans="6:16">
      <c r="I112" s="4"/>
      <c r="J112" s="2"/>
      <c r="K112" s="2"/>
      <c r="L112" s="2"/>
      <c r="M112" s="2"/>
      <c r="N112" s="2"/>
      <c r="O112" s="2"/>
      <c r="P112" s="3"/>
    </row>
    <row r="113" spans="9:16">
      <c r="I113" s="4"/>
      <c r="J113" s="2"/>
      <c r="K113" s="2"/>
      <c r="L113" s="2"/>
      <c r="M113" s="2"/>
      <c r="N113" s="2"/>
      <c r="O113" s="2"/>
      <c r="P113" s="3"/>
    </row>
    <row r="114" spans="9:16">
      <c r="I114" s="4"/>
      <c r="J114" s="2"/>
      <c r="K114" s="2"/>
      <c r="L114" s="2"/>
      <c r="M114" s="2"/>
      <c r="N114" s="2"/>
      <c r="O114" s="2"/>
      <c r="P114" s="3"/>
    </row>
    <row r="115" spans="9:16">
      <c r="I115" s="4" t="s">
        <v>42</v>
      </c>
      <c r="J115" s="24">
        <v>0.24567</v>
      </c>
      <c r="K115" s="2"/>
      <c r="L115" s="2"/>
      <c r="M115" s="2"/>
      <c r="N115" s="2"/>
      <c r="O115" s="2"/>
      <c r="P115" s="3"/>
    </row>
    <row r="116" spans="9:16">
      <c r="I116" s="4" t="s">
        <v>2</v>
      </c>
      <c r="J116" s="16">
        <f>(1+J115)^(1/J117)-1</f>
        <v>1.847471244918375E-2</v>
      </c>
      <c r="K116" s="2"/>
      <c r="L116" s="2"/>
      <c r="M116" s="2"/>
      <c r="N116" s="2"/>
      <c r="O116" s="2"/>
      <c r="P116" s="3"/>
    </row>
    <row r="117" spans="9:16">
      <c r="I117" s="4"/>
      <c r="J117" s="2">
        <v>12</v>
      </c>
      <c r="K117" s="2"/>
      <c r="L117" s="2"/>
      <c r="M117" s="2"/>
      <c r="N117" s="2"/>
      <c r="O117" s="2"/>
      <c r="P117" s="3"/>
    </row>
    <row r="118" spans="9:16">
      <c r="I118" s="4"/>
      <c r="J118" s="2"/>
      <c r="K118" s="2"/>
      <c r="L118" s="2"/>
      <c r="M118" s="2"/>
      <c r="N118" s="2"/>
      <c r="O118" s="2"/>
      <c r="P118" s="3"/>
    </row>
    <row r="119" spans="9:16">
      <c r="I119" s="22"/>
      <c r="J119" s="25">
        <f>(1+J116)^J117-1</f>
        <v>0.2456699999999985</v>
      </c>
      <c r="K119" s="2"/>
      <c r="L119" s="2"/>
      <c r="M119" s="2"/>
      <c r="N119" s="2"/>
      <c r="O119" s="2"/>
      <c r="P119" s="3"/>
    </row>
    <row r="120" spans="9:16">
      <c r="I120" s="4"/>
      <c r="J120" s="2"/>
      <c r="K120" s="2"/>
      <c r="L120" s="2"/>
      <c r="M120" s="2"/>
      <c r="N120" s="2"/>
      <c r="O120" s="2"/>
      <c r="P120" s="3"/>
    </row>
    <row r="121" spans="9:16">
      <c r="I121" s="4"/>
      <c r="J121" s="2"/>
      <c r="K121" s="2"/>
      <c r="L121" s="2"/>
      <c r="M121" s="2"/>
      <c r="N121" s="2"/>
      <c r="O121" s="2"/>
      <c r="P121" s="3"/>
    </row>
    <row r="122" spans="9:16">
      <c r="I122" s="4"/>
      <c r="J122" s="2"/>
      <c r="K122" s="2"/>
      <c r="L122" s="2"/>
      <c r="M122" s="2"/>
      <c r="N122" s="2"/>
      <c r="O122" s="2"/>
      <c r="P122" s="3"/>
    </row>
    <row r="123" spans="9:16">
      <c r="I123" s="4"/>
      <c r="J123" s="2"/>
      <c r="K123" s="2"/>
      <c r="L123" s="2"/>
      <c r="M123" s="2"/>
      <c r="N123" s="2"/>
      <c r="O123" s="2"/>
      <c r="P123" s="3"/>
    </row>
    <row r="124" spans="9:16">
      <c r="I124" s="4"/>
      <c r="J124" s="2"/>
      <c r="K124" s="2"/>
      <c r="L124" s="2"/>
      <c r="M124" s="2"/>
      <c r="N124" s="2"/>
      <c r="O124" s="2"/>
      <c r="P124" s="3"/>
    </row>
    <row r="125" spans="9:16">
      <c r="I125" s="4"/>
      <c r="J125" s="2"/>
      <c r="K125" s="2"/>
      <c r="L125" s="2"/>
      <c r="M125" s="2"/>
      <c r="N125" s="2"/>
      <c r="O125" s="2"/>
      <c r="P125" s="3"/>
    </row>
    <row r="126" spans="9:16">
      <c r="I126" s="4"/>
      <c r="J126" s="2"/>
      <c r="K126" s="2"/>
      <c r="L126" s="2"/>
      <c r="M126" s="2"/>
      <c r="N126" s="2"/>
      <c r="O126" s="2"/>
      <c r="P126" s="3"/>
    </row>
    <row r="127" spans="9:16">
      <c r="I127" s="4"/>
      <c r="J127" s="2"/>
      <c r="K127" s="2"/>
      <c r="L127" s="2"/>
      <c r="M127" s="2"/>
      <c r="N127" s="2"/>
      <c r="O127" s="2"/>
      <c r="P127" s="3"/>
    </row>
    <row r="128" spans="9:16">
      <c r="I128" s="4"/>
      <c r="J128" s="2"/>
      <c r="K128" s="2"/>
      <c r="L128" s="2"/>
      <c r="M128" s="2"/>
      <c r="N128" s="2"/>
      <c r="O128" s="2"/>
      <c r="P128" s="3"/>
    </row>
    <row r="129" spans="9:16">
      <c r="I129" s="4"/>
      <c r="J129" s="2"/>
      <c r="K129" s="2"/>
      <c r="L129" s="2"/>
      <c r="M129" s="2"/>
      <c r="N129" s="2"/>
      <c r="O129" s="2"/>
      <c r="P129" s="3"/>
    </row>
    <row r="130" spans="9:16">
      <c r="I130" s="4"/>
      <c r="J130" s="2"/>
      <c r="K130" s="2"/>
      <c r="L130" s="2"/>
      <c r="M130" s="2"/>
      <c r="N130" s="2"/>
      <c r="O130" s="2"/>
      <c r="P130" s="3"/>
    </row>
    <row r="131" spans="9:16">
      <c r="I131" s="4"/>
      <c r="J131" s="2"/>
      <c r="K131" s="2"/>
      <c r="L131" s="2"/>
      <c r="M131" s="2"/>
      <c r="N131" s="2"/>
      <c r="O131" s="2"/>
      <c r="P131" s="3"/>
    </row>
    <row r="132" spans="9:16">
      <c r="I132" s="4"/>
      <c r="J132" s="2"/>
      <c r="K132" s="2"/>
      <c r="L132" s="2"/>
      <c r="M132" s="2"/>
      <c r="N132" s="2"/>
      <c r="O132" s="2"/>
      <c r="P132" s="3"/>
    </row>
    <row r="133" spans="9:16">
      <c r="I133" s="4"/>
      <c r="J133" s="2"/>
      <c r="K133" s="2"/>
      <c r="L133" s="2"/>
      <c r="M133" s="2"/>
      <c r="N133" s="2"/>
      <c r="O133" s="2"/>
      <c r="P133" s="3"/>
    </row>
    <row r="134" spans="9:16">
      <c r="I134" s="4"/>
      <c r="J134" s="2"/>
      <c r="K134" s="2"/>
      <c r="L134" s="2"/>
      <c r="M134" s="2"/>
      <c r="N134" s="2"/>
      <c r="O134" s="2"/>
      <c r="P134" s="3"/>
    </row>
    <row r="135" spans="9:16" ht="14.4" thickBot="1">
      <c r="I135" s="7"/>
      <c r="J135" s="8"/>
      <c r="K135" s="8"/>
      <c r="L135" s="8"/>
      <c r="M135" s="8"/>
      <c r="N135" s="8"/>
      <c r="O135" s="8"/>
      <c r="P135" s="9"/>
    </row>
    <row r="136" spans="9:16" ht="24.6">
      <c r="I136" s="17" t="s">
        <v>52</v>
      </c>
      <c r="J136" s="18"/>
      <c r="K136" s="18"/>
      <c r="L136" s="18"/>
      <c r="M136" s="18"/>
      <c r="N136" s="18"/>
      <c r="O136" s="18"/>
      <c r="P136" s="19"/>
    </row>
    <row r="137" spans="9:16">
      <c r="I137" s="4"/>
      <c r="J137" s="2"/>
      <c r="K137" s="2"/>
      <c r="L137" s="2"/>
      <c r="M137" s="2"/>
      <c r="N137" s="2"/>
      <c r="O137" s="2"/>
      <c r="P137" s="3"/>
    </row>
    <row r="138" spans="9:16">
      <c r="I138" s="4"/>
      <c r="J138" s="2"/>
      <c r="K138" s="2"/>
      <c r="L138" s="2"/>
      <c r="M138" s="2"/>
      <c r="N138" s="2"/>
      <c r="O138" s="2"/>
      <c r="P138" s="3"/>
    </row>
    <row r="139" spans="9:16">
      <c r="I139" s="4"/>
      <c r="J139" s="2"/>
      <c r="K139" s="2"/>
      <c r="L139" s="2"/>
      <c r="M139" s="2"/>
      <c r="N139" s="2"/>
      <c r="O139" s="2"/>
      <c r="P139" s="3"/>
    </row>
    <row r="140" spans="9:16">
      <c r="I140" s="4"/>
      <c r="J140" s="2"/>
      <c r="K140" s="2"/>
      <c r="L140" s="2"/>
      <c r="M140" s="2"/>
      <c r="N140" s="2"/>
      <c r="O140" s="2"/>
      <c r="P140" s="3"/>
    </row>
    <row r="141" spans="9:16">
      <c r="I141" s="4"/>
      <c r="J141" s="2"/>
      <c r="K141" s="2"/>
      <c r="L141" s="2"/>
      <c r="M141" s="2"/>
      <c r="N141" s="2"/>
      <c r="O141" s="2"/>
      <c r="P141" s="3"/>
    </row>
    <row r="142" spans="9:16">
      <c r="I142" s="4"/>
      <c r="J142" s="2"/>
      <c r="K142" s="2"/>
      <c r="L142" s="2"/>
      <c r="M142" s="2"/>
      <c r="N142" s="2"/>
      <c r="O142" s="2"/>
      <c r="P142" s="3"/>
    </row>
    <row r="143" spans="9:16">
      <c r="I143" s="4"/>
      <c r="J143" s="2"/>
      <c r="K143" s="2"/>
      <c r="L143" s="2"/>
      <c r="M143" s="2"/>
      <c r="N143" s="2"/>
      <c r="O143" s="2"/>
      <c r="P143" s="3"/>
    </row>
    <row r="144" spans="9:16">
      <c r="I144" s="4"/>
      <c r="J144" s="2"/>
      <c r="K144" s="2"/>
      <c r="L144" s="2"/>
      <c r="M144" s="2"/>
      <c r="N144" s="2"/>
      <c r="O144" s="2"/>
      <c r="P144" s="3"/>
    </row>
    <row r="145" spans="9:16">
      <c r="I145" s="4"/>
      <c r="J145" s="2"/>
      <c r="K145" s="2"/>
      <c r="L145" s="2"/>
      <c r="M145" s="2"/>
      <c r="N145" s="2"/>
      <c r="O145" s="2"/>
      <c r="P145" s="3"/>
    </row>
    <row r="146" spans="9:16">
      <c r="I146" s="13"/>
      <c r="J146" s="15" t="s">
        <v>21</v>
      </c>
      <c r="K146" s="15" t="s">
        <v>24</v>
      </c>
      <c r="L146" s="15" t="s">
        <v>25</v>
      </c>
      <c r="M146" s="15" t="s">
        <v>26</v>
      </c>
      <c r="N146" s="12"/>
      <c r="O146" s="2"/>
      <c r="P146" s="3"/>
    </row>
    <row r="147" spans="9:16">
      <c r="I147" s="13"/>
      <c r="J147" s="28">
        <v>100000</v>
      </c>
      <c r="K147" s="12">
        <v>750</v>
      </c>
      <c r="L147" s="28">
        <f>J147-K147</f>
        <v>99250</v>
      </c>
      <c r="M147" s="28">
        <f>FV(J150,J149,,-J147)</f>
        <v>109000.00000000001</v>
      </c>
      <c r="N147" s="12"/>
      <c r="O147" s="2"/>
      <c r="P147" s="3"/>
    </row>
    <row r="148" spans="9:16">
      <c r="I148" s="13"/>
      <c r="J148" s="12"/>
      <c r="K148" s="12"/>
      <c r="L148" s="12"/>
      <c r="M148" s="12"/>
      <c r="N148" s="12"/>
      <c r="O148" s="2"/>
      <c r="P148" s="3"/>
    </row>
    <row r="149" spans="9:16">
      <c r="I149" s="27" t="s">
        <v>23</v>
      </c>
      <c r="J149" s="12">
        <v>1</v>
      </c>
      <c r="K149" s="12"/>
      <c r="L149" s="12"/>
      <c r="M149" s="12"/>
      <c r="N149" s="12"/>
      <c r="O149" s="2"/>
      <c r="P149" s="3"/>
    </row>
    <row r="150" spans="9:16">
      <c r="I150" s="27" t="s">
        <v>22</v>
      </c>
      <c r="J150" s="26">
        <v>0.09</v>
      </c>
      <c r="K150" s="12"/>
      <c r="L150" s="12"/>
      <c r="M150" s="12"/>
      <c r="N150" s="12"/>
      <c r="O150" s="2"/>
      <c r="P150" s="3"/>
    </row>
    <row r="151" spans="9:16">
      <c r="I151" s="13"/>
      <c r="J151" s="12"/>
      <c r="K151" s="12"/>
      <c r="L151" s="12"/>
      <c r="M151" s="12"/>
      <c r="N151" s="12"/>
      <c r="O151" s="2"/>
      <c r="P151" s="3"/>
    </row>
    <row r="152" spans="9:16">
      <c r="I152" s="27" t="s">
        <v>53</v>
      </c>
      <c r="J152" s="29">
        <f>M147/L147-1</f>
        <v>9.8236775818639988E-2</v>
      </c>
      <c r="K152" s="12"/>
      <c r="L152" s="12"/>
      <c r="M152" s="12"/>
      <c r="N152" s="12"/>
      <c r="O152" s="2"/>
      <c r="P152" s="3"/>
    </row>
    <row r="153" spans="9:16" ht="14.4" thickBot="1">
      <c r="I153" s="30"/>
      <c r="J153" s="31"/>
      <c r="K153" s="31"/>
      <c r="L153" s="31"/>
      <c r="M153" s="31"/>
      <c r="N153" s="31"/>
      <c r="O153" s="8"/>
      <c r="P153" s="9"/>
    </row>
  </sheetData>
  <mergeCells count="1">
    <mergeCell ref="I1:P1"/>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F1:P78"/>
  <sheetViews>
    <sheetView rightToLeft="1" topLeftCell="A58" zoomScaleNormal="100" workbookViewId="0">
      <selection activeCell="J74" sqref="J74"/>
    </sheetView>
  </sheetViews>
  <sheetFormatPr defaultRowHeight="13.8"/>
  <cols>
    <col min="9" max="9" width="20.19921875" customWidth="1"/>
    <col min="10" max="10" width="18" customWidth="1"/>
    <col min="11" max="11" width="17.796875" bestFit="1" customWidth="1"/>
    <col min="12" max="12" width="22.59765625" bestFit="1" customWidth="1"/>
    <col min="13" max="13" width="22.69921875" bestFit="1" customWidth="1"/>
    <col min="15" max="15" width="8" customWidth="1"/>
    <col min="16" max="16" width="9.3984375" customWidth="1"/>
  </cols>
  <sheetData>
    <row r="1" spans="6:16" ht="17.399999999999999">
      <c r="I1" s="75" t="s">
        <v>20</v>
      </c>
      <c r="J1" s="76"/>
      <c r="K1" s="76"/>
      <c r="L1" s="76"/>
      <c r="M1" s="76"/>
      <c r="N1" s="76"/>
      <c r="O1" s="76"/>
      <c r="P1" s="77"/>
    </row>
    <row r="2" spans="6:16">
      <c r="I2" s="4"/>
      <c r="J2" s="2"/>
      <c r="K2" s="2"/>
      <c r="L2" s="2"/>
      <c r="M2" s="2"/>
      <c r="N2" s="2"/>
      <c r="O2" s="2"/>
      <c r="P2" s="3"/>
    </row>
    <row r="3" spans="6:16" ht="17.399999999999999">
      <c r="F3" s="34" t="s">
        <v>59</v>
      </c>
      <c r="I3" s="4"/>
      <c r="J3" s="2"/>
      <c r="K3" s="2"/>
      <c r="L3" s="2"/>
      <c r="M3" s="2"/>
      <c r="N3" s="2"/>
      <c r="O3" s="2"/>
      <c r="P3" s="3"/>
    </row>
    <row r="4" spans="6:16">
      <c r="I4" s="4"/>
      <c r="J4" s="2"/>
      <c r="K4" s="2"/>
      <c r="L4" s="2"/>
      <c r="M4" s="2"/>
      <c r="N4" s="2"/>
      <c r="O4" s="2"/>
      <c r="P4" s="3"/>
    </row>
    <row r="5" spans="6:16">
      <c r="I5" s="4"/>
      <c r="J5" s="2"/>
      <c r="K5" s="2"/>
      <c r="L5" s="2"/>
      <c r="M5" s="2"/>
      <c r="N5" s="2"/>
      <c r="O5" s="2"/>
      <c r="P5" s="3"/>
    </row>
    <row r="6" spans="6:16">
      <c r="I6" s="4"/>
      <c r="J6" s="2"/>
      <c r="K6" s="2"/>
      <c r="L6" s="2"/>
      <c r="M6" s="2"/>
      <c r="N6" s="2"/>
      <c r="O6" s="2"/>
      <c r="P6" s="3"/>
    </row>
    <row r="7" spans="6:16">
      <c r="I7" s="4"/>
      <c r="J7" s="2"/>
      <c r="K7" s="2"/>
      <c r="L7" s="2"/>
      <c r="M7" s="2"/>
      <c r="N7" s="2"/>
      <c r="O7" s="2"/>
      <c r="P7" s="3"/>
    </row>
    <row r="8" spans="6:16">
      <c r="I8" s="4"/>
      <c r="J8" s="2"/>
      <c r="K8" s="2"/>
      <c r="L8" s="2"/>
      <c r="M8" s="2"/>
      <c r="N8" s="2"/>
      <c r="O8" s="2"/>
      <c r="P8" s="3"/>
    </row>
    <row r="9" spans="6:16">
      <c r="I9" s="4"/>
      <c r="J9" s="2"/>
      <c r="K9" s="2"/>
      <c r="L9" s="2"/>
      <c r="M9" s="2"/>
      <c r="N9" s="2"/>
      <c r="O9" s="2"/>
      <c r="P9" s="3"/>
    </row>
    <row r="10" spans="6:16">
      <c r="I10" s="4"/>
      <c r="J10" s="2"/>
      <c r="K10" s="2"/>
      <c r="L10" s="2"/>
      <c r="M10" s="2"/>
      <c r="N10" s="2"/>
      <c r="O10" s="2"/>
      <c r="P10" s="3"/>
    </row>
    <row r="11" spans="6:16">
      <c r="I11" s="4"/>
      <c r="J11" s="2"/>
      <c r="K11" s="2"/>
      <c r="L11" s="2"/>
      <c r="M11" s="2"/>
      <c r="N11" s="2"/>
      <c r="O11" s="2"/>
      <c r="P11" s="3"/>
    </row>
    <row r="12" spans="6:16">
      <c r="I12" s="4" t="s">
        <v>1</v>
      </c>
      <c r="J12" s="5">
        <v>0.18</v>
      </c>
      <c r="K12" s="2"/>
      <c r="L12" s="2"/>
      <c r="M12" s="2"/>
      <c r="N12" s="2"/>
      <c r="O12" s="2"/>
      <c r="P12" s="3"/>
    </row>
    <row r="13" spans="6:16">
      <c r="I13" s="4"/>
      <c r="J13" s="2"/>
      <c r="K13" s="2"/>
      <c r="L13" s="2"/>
      <c r="M13" s="2"/>
      <c r="N13" s="2"/>
      <c r="O13" s="2"/>
      <c r="P13" s="3"/>
    </row>
    <row r="14" spans="6:16">
      <c r="I14" s="4" t="s">
        <v>45</v>
      </c>
      <c r="J14" s="2"/>
      <c r="K14" s="32" t="s">
        <v>49</v>
      </c>
      <c r="L14" s="32" t="s">
        <v>42</v>
      </c>
      <c r="M14" s="32" t="s">
        <v>50</v>
      </c>
      <c r="N14" s="2"/>
      <c r="O14" s="2"/>
      <c r="P14" s="3"/>
    </row>
    <row r="15" spans="6:16">
      <c r="I15" s="4" t="s">
        <v>46</v>
      </c>
      <c r="J15" s="2">
        <v>4</v>
      </c>
      <c r="K15" s="33">
        <f>$J$12/J15</f>
        <v>4.4999999999999998E-2</v>
      </c>
      <c r="L15" s="84">
        <f>(1+K15)^J15-1</f>
        <v>0.19251860062499948</v>
      </c>
      <c r="M15" s="84">
        <f>EFFECT($J$12,J15)</f>
        <v>0.19251860062499948</v>
      </c>
      <c r="N15" s="2"/>
      <c r="O15" s="2"/>
      <c r="P15" s="3"/>
    </row>
    <row r="16" spans="6:16">
      <c r="I16" s="4" t="s">
        <v>47</v>
      </c>
      <c r="J16" s="2">
        <v>365</v>
      </c>
      <c r="K16" s="33">
        <f t="shared" ref="K16:K17" si="0">$J$12/J16</f>
        <v>4.9315068493150684E-4</v>
      </c>
      <c r="L16" s="84">
        <f t="shared" ref="L16:L17" si="1">(1+K16)^J16-1</f>
        <v>0.19716424499274088</v>
      </c>
      <c r="M16" s="84">
        <f t="shared" ref="M16:M17" si="2">EFFECT($J$12,J16)</f>
        <v>0.19716424499274088</v>
      </c>
      <c r="N16" s="2"/>
      <c r="O16" s="2"/>
      <c r="P16" s="3"/>
    </row>
    <row r="17" spans="6:16">
      <c r="I17" s="4" t="s">
        <v>48</v>
      </c>
      <c r="J17" s="2">
        <v>12</v>
      </c>
      <c r="K17" s="33">
        <f t="shared" si="0"/>
        <v>1.4999999999999999E-2</v>
      </c>
      <c r="L17" s="84">
        <f t="shared" si="1"/>
        <v>0.19561817146153326</v>
      </c>
      <c r="M17" s="84">
        <f t="shared" si="2"/>
        <v>0.19561817146153326</v>
      </c>
      <c r="N17" s="2"/>
      <c r="O17" s="2"/>
      <c r="P17" s="3"/>
    </row>
    <row r="18" spans="6:16">
      <c r="I18" s="4"/>
      <c r="J18" s="2"/>
      <c r="K18" s="2"/>
      <c r="L18" s="2"/>
      <c r="M18" s="2"/>
      <c r="N18" s="2"/>
      <c r="O18" s="2"/>
      <c r="P18" s="3"/>
    </row>
    <row r="19" spans="6:16">
      <c r="I19" s="4"/>
      <c r="J19" s="2"/>
      <c r="K19" s="2"/>
      <c r="L19" s="2"/>
      <c r="M19" s="2"/>
      <c r="N19" s="2"/>
      <c r="O19" s="2"/>
      <c r="P19" s="3"/>
    </row>
    <row r="20" spans="6:16">
      <c r="I20" s="4"/>
      <c r="J20" s="2"/>
      <c r="K20" s="2"/>
      <c r="L20" s="2"/>
      <c r="M20" s="2"/>
      <c r="N20" s="2"/>
      <c r="O20" s="2"/>
      <c r="P20" s="3"/>
    </row>
    <row r="21" spans="6:16">
      <c r="I21" s="4"/>
      <c r="J21" s="2"/>
      <c r="K21" s="2"/>
      <c r="L21" s="2"/>
      <c r="M21" s="2"/>
      <c r="N21" s="2"/>
      <c r="O21" s="2"/>
      <c r="P21" s="3"/>
    </row>
    <row r="22" spans="6:16">
      <c r="I22" s="4"/>
      <c r="J22" s="2"/>
      <c r="K22" s="2"/>
      <c r="L22" s="2"/>
      <c r="M22" s="2"/>
      <c r="N22" s="2"/>
      <c r="O22" s="2"/>
      <c r="P22" s="3"/>
    </row>
    <row r="23" spans="6:16">
      <c r="I23" s="4"/>
      <c r="J23" s="2"/>
      <c r="K23" s="2"/>
      <c r="L23" s="2"/>
      <c r="M23" s="2"/>
      <c r="N23" s="2"/>
      <c r="O23" s="2"/>
      <c r="P23" s="3"/>
    </row>
    <row r="24" spans="6:16">
      <c r="I24" s="4"/>
      <c r="J24" s="2"/>
      <c r="K24" s="2"/>
      <c r="L24" s="2"/>
      <c r="M24" s="2"/>
      <c r="N24" s="2"/>
      <c r="O24" s="2"/>
      <c r="P24" s="3"/>
    </row>
    <row r="25" spans="6:16">
      <c r="I25" s="4"/>
      <c r="J25" s="2"/>
      <c r="K25" s="2"/>
      <c r="L25" s="2"/>
      <c r="M25" s="2"/>
      <c r="N25" s="2"/>
      <c r="O25" s="2"/>
      <c r="P25" s="3"/>
    </row>
    <row r="26" spans="6:16">
      <c r="I26" s="4"/>
      <c r="J26" s="2"/>
      <c r="K26" s="2"/>
      <c r="L26" s="2"/>
      <c r="M26" s="2"/>
      <c r="N26" s="2"/>
      <c r="O26" s="2"/>
      <c r="P26" s="3"/>
    </row>
    <row r="27" spans="6:16">
      <c r="I27" s="4"/>
      <c r="J27" s="2"/>
      <c r="K27" s="2"/>
      <c r="L27" s="2"/>
      <c r="M27" s="2"/>
      <c r="N27" s="2"/>
      <c r="O27" s="2"/>
      <c r="P27" s="3"/>
    </row>
    <row r="28" spans="6:16">
      <c r="I28" s="4"/>
      <c r="J28" s="2"/>
      <c r="K28" s="2"/>
      <c r="L28" s="2"/>
      <c r="M28" s="2"/>
      <c r="N28" s="2"/>
      <c r="O28" s="2"/>
      <c r="P28" s="3"/>
    </row>
    <row r="29" spans="6:16">
      <c r="I29" s="4"/>
      <c r="J29" s="2"/>
      <c r="K29" s="2"/>
      <c r="L29" s="2"/>
      <c r="M29" s="2"/>
      <c r="N29" s="2"/>
      <c r="O29" s="2"/>
      <c r="P29" s="3"/>
    </row>
    <row r="30" spans="6:16" ht="17.399999999999999">
      <c r="F30" s="34" t="s">
        <v>60</v>
      </c>
      <c r="I30" s="4"/>
      <c r="J30" s="2"/>
      <c r="K30" s="2"/>
      <c r="L30" s="2"/>
      <c r="M30" s="2"/>
      <c r="N30" s="2"/>
      <c r="O30" s="2"/>
      <c r="P30" s="3"/>
    </row>
    <row r="31" spans="6:16">
      <c r="I31" s="4"/>
      <c r="J31" s="2"/>
      <c r="K31" s="2"/>
      <c r="L31" s="2"/>
      <c r="M31" s="2"/>
      <c r="N31" s="2"/>
      <c r="O31" s="2"/>
      <c r="P31" s="3"/>
    </row>
    <row r="32" spans="6:16">
      <c r="I32" s="4"/>
      <c r="J32" s="2"/>
      <c r="K32" s="2"/>
      <c r="L32" s="2"/>
      <c r="M32" s="2"/>
      <c r="N32" s="2"/>
      <c r="O32" s="2"/>
      <c r="P32" s="3"/>
    </row>
    <row r="33" spans="9:16">
      <c r="I33" s="4"/>
      <c r="J33" s="2"/>
      <c r="K33" s="2"/>
      <c r="L33" s="2"/>
      <c r="M33" s="2"/>
      <c r="N33" s="2"/>
      <c r="O33" s="2"/>
      <c r="P33" s="3"/>
    </row>
    <row r="34" spans="9:16">
      <c r="I34" s="4" t="s">
        <v>42</v>
      </c>
      <c r="J34" s="21">
        <v>0.13469999999999999</v>
      </c>
      <c r="K34" s="2"/>
      <c r="L34" s="2"/>
      <c r="M34" s="2"/>
      <c r="N34" s="2"/>
      <c r="O34" s="2"/>
      <c r="P34" s="3"/>
    </row>
    <row r="35" spans="9:16">
      <c r="I35" s="4" t="s">
        <v>3</v>
      </c>
      <c r="J35" s="84">
        <f>(1+J34)^(1/J36)-1</f>
        <v>2.1284739373372608E-2</v>
      </c>
      <c r="K35" s="2"/>
      <c r="L35" s="2"/>
      <c r="M35" s="2"/>
      <c r="N35" s="2"/>
      <c r="O35" s="2"/>
      <c r="P35" s="3"/>
    </row>
    <row r="36" spans="9:16">
      <c r="I36" s="4" t="s">
        <v>51</v>
      </c>
      <c r="J36" s="2">
        <v>6</v>
      </c>
      <c r="K36" s="2"/>
      <c r="L36" s="2"/>
      <c r="M36" s="2"/>
      <c r="N36" s="2"/>
      <c r="O36" s="2"/>
      <c r="P36" s="3"/>
    </row>
    <row r="37" spans="9:16">
      <c r="I37" s="4"/>
      <c r="J37" s="2"/>
      <c r="K37" s="2"/>
      <c r="L37" s="2"/>
      <c r="M37" s="2"/>
      <c r="N37" s="2"/>
      <c r="O37" s="2"/>
      <c r="P37" s="3"/>
    </row>
    <row r="38" spans="9:16">
      <c r="I38" s="4"/>
      <c r="J38" s="2"/>
      <c r="K38" s="2"/>
      <c r="L38" s="2"/>
      <c r="M38" s="2"/>
      <c r="N38" s="2"/>
      <c r="O38" s="2"/>
      <c r="P38" s="3"/>
    </row>
    <row r="39" spans="9:16">
      <c r="I39" s="4"/>
      <c r="J39" s="2"/>
      <c r="K39" s="2"/>
      <c r="L39" s="2"/>
      <c r="M39" s="2"/>
      <c r="N39" s="2"/>
      <c r="O39" s="2"/>
      <c r="P39" s="3"/>
    </row>
    <row r="40" spans="9:16">
      <c r="I40" s="4"/>
      <c r="J40" s="2"/>
      <c r="K40" s="2"/>
      <c r="L40" s="2"/>
      <c r="M40" s="2"/>
      <c r="N40" s="2"/>
      <c r="O40" s="2"/>
      <c r="P40" s="3"/>
    </row>
    <row r="41" spans="9:16">
      <c r="I41" s="4"/>
      <c r="J41" s="2"/>
      <c r="K41" s="2"/>
      <c r="L41" s="2"/>
      <c r="M41" s="2"/>
      <c r="N41" s="2"/>
      <c r="O41" s="2"/>
      <c r="P41" s="3"/>
    </row>
    <row r="42" spans="9:16">
      <c r="I42" s="4"/>
      <c r="J42" s="2"/>
      <c r="K42" s="2"/>
      <c r="L42" s="2"/>
      <c r="M42" s="2"/>
      <c r="N42" s="2"/>
      <c r="O42" s="2"/>
      <c r="P42" s="3"/>
    </row>
    <row r="43" spans="9:16">
      <c r="I43" s="4"/>
      <c r="J43" s="2"/>
      <c r="K43" s="2"/>
      <c r="L43" s="2"/>
      <c r="M43" s="2"/>
      <c r="N43" s="2"/>
      <c r="O43" s="2"/>
      <c r="P43" s="3"/>
    </row>
    <row r="44" spans="9:16">
      <c r="I44" s="4"/>
      <c r="J44" s="2"/>
      <c r="K44" s="2"/>
      <c r="L44" s="2"/>
      <c r="M44" s="2"/>
      <c r="N44" s="2"/>
      <c r="O44" s="2"/>
      <c r="P44" s="3"/>
    </row>
    <row r="45" spans="9:16">
      <c r="I45" s="4"/>
      <c r="J45" s="2"/>
      <c r="K45" s="2"/>
      <c r="L45" s="2"/>
      <c r="M45" s="2"/>
      <c r="N45" s="2"/>
      <c r="O45" s="2"/>
      <c r="P45" s="3"/>
    </row>
    <row r="46" spans="9:16">
      <c r="I46" s="4"/>
      <c r="J46" s="2"/>
      <c r="K46" s="2"/>
      <c r="L46" s="2"/>
      <c r="M46" s="2"/>
      <c r="N46" s="2"/>
      <c r="O46" s="2"/>
      <c r="P46" s="3"/>
    </row>
    <row r="47" spans="9:16">
      <c r="I47" s="4"/>
      <c r="J47" s="2"/>
      <c r="K47" s="2"/>
      <c r="L47" s="2"/>
      <c r="M47" s="2"/>
      <c r="N47" s="2"/>
      <c r="O47" s="2"/>
      <c r="P47" s="3"/>
    </row>
    <row r="48" spans="9:16">
      <c r="I48" s="4"/>
      <c r="J48" s="2"/>
      <c r="K48" s="2"/>
      <c r="L48" s="2"/>
      <c r="M48" s="2"/>
      <c r="N48" s="2"/>
      <c r="O48" s="2"/>
      <c r="P48" s="3"/>
    </row>
    <row r="49" spans="6:16">
      <c r="I49" s="4"/>
      <c r="J49" s="2"/>
      <c r="K49" s="2"/>
      <c r="L49" s="2"/>
      <c r="M49" s="2"/>
      <c r="N49" s="2"/>
      <c r="O49" s="2"/>
      <c r="P49" s="3"/>
    </row>
    <row r="50" spans="6:16">
      <c r="I50" s="4"/>
      <c r="J50" s="2"/>
      <c r="K50" s="2"/>
      <c r="L50" s="2"/>
      <c r="M50" s="2"/>
      <c r="N50" s="2"/>
      <c r="O50" s="2"/>
      <c r="P50" s="3"/>
    </row>
    <row r="51" spans="6:16">
      <c r="I51" s="4"/>
      <c r="J51" s="2"/>
      <c r="K51" s="2"/>
      <c r="L51" s="2"/>
      <c r="M51" s="2"/>
      <c r="N51" s="2"/>
      <c r="O51" s="2"/>
      <c r="P51" s="3"/>
    </row>
    <row r="52" spans="6:16">
      <c r="I52" s="4"/>
      <c r="J52" s="2"/>
      <c r="K52" s="2"/>
      <c r="L52" s="2"/>
      <c r="M52" s="2"/>
      <c r="N52" s="2"/>
      <c r="O52" s="2"/>
      <c r="P52" s="3"/>
    </row>
    <row r="53" spans="6:16">
      <c r="I53" s="4"/>
      <c r="J53" s="2"/>
      <c r="K53" s="2"/>
      <c r="L53" s="2"/>
      <c r="M53" s="2"/>
      <c r="N53" s="2"/>
      <c r="O53" s="2"/>
      <c r="P53" s="3"/>
    </row>
    <row r="54" spans="6:16">
      <c r="I54" s="4"/>
      <c r="J54" s="2"/>
      <c r="K54" s="2"/>
      <c r="L54" s="2"/>
      <c r="M54" s="2"/>
      <c r="N54" s="2"/>
      <c r="O54" s="2"/>
      <c r="P54" s="3"/>
    </row>
    <row r="55" spans="6:16">
      <c r="I55" s="4"/>
      <c r="J55" s="2"/>
      <c r="K55" s="2"/>
      <c r="L55" s="2"/>
      <c r="M55" s="2"/>
      <c r="N55" s="2"/>
      <c r="O55" s="2"/>
      <c r="P55" s="3"/>
    </row>
    <row r="56" spans="6:16">
      <c r="I56" s="4"/>
      <c r="J56" s="2"/>
      <c r="K56" s="2"/>
      <c r="L56" s="2"/>
      <c r="M56" s="2"/>
      <c r="N56" s="2"/>
      <c r="O56" s="2"/>
      <c r="P56" s="3"/>
    </row>
    <row r="57" spans="6:16">
      <c r="I57" s="4"/>
      <c r="J57" s="2"/>
      <c r="K57" s="2"/>
      <c r="L57" s="2"/>
      <c r="M57" s="2"/>
      <c r="N57" s="2"/>
      <c r="O57" s="2"/>
      <c r="P57" s="3"/>
    </row>
    <row r="58" spans="6:16">
      <c r="I58" s="4"/>
      <c r="J58" s="2"/>
      <c r="K58" s="2"/>
      <c r="L58" s="2"/>
      <c r="M58" s="2"/>
      <c r="N58" s="2"/>
      <c r="O58" s="2"/>
      <c r="P58" s="3"/>
    </row>
    <row r="59" spans="6:16">
      <c r="I59" s="4"/>
      <c r="J59" s="2"/>
      <c r="K59" s="2"/>
      <c r="L59" s="2"/>
      <c r="M59" s="2"/>
      <c r="N59" s="2"/>
      <c r="O59" s="2"/>
      <c r="P59" s="3"/>
    </row>
    <row r="60" spans="6:16">
      <c r="I60" s="4"/>
      <c r="J60" s="2"/>
      <c r="K60" s="2"/>
      <c r="L60" s="2"/>
      <c r="M60" s="2"/>
      <c r="N60" s="2"/>
      <c r="O60" s="2"/>
      <c r="P60" s="3"/>
    </row>
    <row r="61" spans="6:16" ht="17.399999999999999">
      <c r="F61" s="34" t="s">
        <v>61</v>
      </c>
      <c r="I61" s="4"/>
      <c r="J61" s="2"/>
      <c r="K61" s="2"/>
      <c r="L61" s="2"/>
      <c r="M61" s="2"/>
      <c r="N61" s="2"/>
      <c r="O61" s="2"/>
      <c r="P61" s="3"/>
    </row>
    <row r="62" spans="6:16">
      <c r="I62" s="4"/>
      <c r="J62" s="2"/>
      <c r="K62" s="2"/>
      <c r="L62" s="2"/>
      <c r="M62" s="2"/>
      <c r="N62" s="2"/>
      <c r="O62" s="2"/>
      <c r="P62" s="3"/>
    </row>
    <row r="63" spans="6:16">
      <c r="I63" s="4"/>
      <c r="J63" s="2"/>
      <c r="K63" s="2"/>
      <c r="L63" s="2"/>
      <c r="M63" s="2"/>
      <c r="N63" s="2"/>
      <c r="O63" s="2"/>
      <c r="P63" s="3"/>
    </row>
    <row r="64" spans="6:16">
      <c r="I64" s="4"/>
      <c r="J64" s="2"/>
      <c r="K64" s="2"/>
      <c r="L64" s="2"/>
      <c r="M64" s="2"/>
      <c r="N64" s="2"/>
      <c r="O64" s="2"/>
      <c r="P64" s="3"/>
    </row>
    <row r="65" spans="9:16">
      <c r="I65" s="4"/>
      <c r="J65" s="2"/>
      <c r="K65" s="2"/>
      <c r="L65" s="2"/>
      <c r="M65" s="2"/>
      <c r="N65" s="2"/>
      <c r="O65" s="2"/>
      <c r="P65" s="3"/>
    </row>
    <row r="66" spans="9:16">
      <c r="I66" s="4"/>
      <c r="J66" s="2"/>
      <c r="K66" s="2"/>
      <c r="L66" s="2"/>
      <c r="M66" s="2"/>
      <c r="N66" s="2"/>
      <c r="O66" s="2"/>
      <c r="P66" s="3"/>
    </row>
    <row r="67" spans="9:16">
      <c r="I67" s="86"/>
      <c r="J67" s="97" t="s">
        <v>21</v>
      </c>
      <c r="K67" s="97" t="s">
        <v>24</v>
      </c>
      <c r="L67" s="97" t="s">
        <v>25</v>
      </c>
      <c r="M67" s="97" t="s">
        <v>26</v>
      </c>
      <c r="N67" s="12"/>
      <c r="O67" s="2"/>
      <c r="P67" s="3"/>
    </row>
    <row r="68" spans="9:16">
      <c r="I68" s="98">
        <v>0.06</v>
      </c>
      <c r="J68" s="88">
        <v>100000</v>
      </c>
      <c r="K68" s="89">
        <f>J68*J72</f>
        <v>2500</v>
      </c>
      <c r="L68" s="88">
        <f>M75</f>
        <v>97500</v>
      </c>
      <c r="M68" s="88">
        <f>FV(I68,1,,J68)</f>
        <v>-106000</v>
      </c>
      <c r="N68" s="12"/>
      <c r="O68" s="2"/>
      <c r="P68" s="3"/>
    </row>
    <row r="69" spans="9:16">
      <c r="I69" s="86"/>
      <c r="J69" s="85"/>
      <c r="K69" s="85"/>
      <c r="L69" s="85"/>
      <c r="M69" s="85"/>
      <c r="N69" s="12"/>
      <c r="O69" s="2"/>
      <c r="P69" s="3"/>
    </row>
    <row r="70" spans="9:16">
      <c r="I70" s="90" t="s">
        <v>23</v>
      </c>
      <c r="J70" s="85">
        <v>1</v>
      </c>
      <c r="K70" s="85"/>
      <c r="L70" s="85"/>
      <c r="M70" s="85"/>
      <c r="N70" s="12"/>
      <c r="O70" s="2"/>
      <c r="P70" s="3"/>
    </row>
    <row r="71" spans="9:16">
      <c r="I71" s="90" t="s">
        <v>22</v>
      </c>
      <c r="J71" s="91">
        <v>0.06</v>
      </c>
      <c r="K71" s="85"/>
      <c r="L71" s="85"/>
      <c r="M71" s="85"/>
      <c r="N71" s="12"/>
      <c r="O71" s="2"/>
      <c r="P71" s="3"/>
    </row>
    <row r="72" spans="9:16">
      <c r="I72" s="90" t="s">
        <v>24</v>
      </c>
      <c r="J72" s="92">
        <v>2.5000000000000001E-2</v>
      </c>
      <c r="K72" s="85"/>
      <c r="L72" s="85">
        <v>1</v>
      </c>
      <c r="M72" s="85">
        <v>0</v>
      </c>
      <c r="N72" s="12"/>
      <c r="O72" s="2"/>
      <c r="P72" s="3"/>
    </row>
    <row r="73" spans="9:16">
      <c r="I73" s="90" t="s">
        <v>27</v>
      </c>
      <c r="J73" s="83">
        <f>RATE(1,,M75,L73)</f>
        <v>8.71794871794873E-2</v>
      </c>
      <c r="K73" s="85"/>
      <c r="L73" s="101">
        <f>M68</f>
        <v>-106000</v>
      </c>
      <c r="M73" s="85">
        <v>100000</v>
      </c>
      <c r="N73" s="12"/>
      <c r="O73" s="2"/>
      <c r="P73" s="3"/>
    </row>
    <row r="74" spans="9:16">
      <c r="I74" s="86"/>
      <c r="J74" s="87"/>
      <c r="K74" s="87"/>
      <c r="L74" s="87"/>
      <c r="M74" s="99">
        <f>-K68</f>
        <v>-2500</v>
      </c>
      <c r="N74" s="15"/>
      <c r="O74" s="2"/>
      <c r="P74" s="3"/>
    </row>
    <row r="75" spans="9:16">
      <c r="I75" s="86"/>
      <c r="J75" s="87"/>
      <c r="K75" s="85"/>
      <c r="L75" s="85"/>
      <c r="M75" s="100">
        <f>SUM(M73:M74)</f>
        <v>97500</v>
      </c>
      <c r="N75" s="12"/>
      <c r="O75" s="2"/>
      <c r="P75" s="3"/>
    </row>
    <row r="76" spans="9:16">
      <c r="I76" s="93"/>
      <c r="J76" s="94"/>
      <c r="K76" s="94"/>
      <c r="L76" s="94"/>
      <c r="M76" s="94"/>
      <c r="N76" s="2"/>
      <c r="O76" s="2"/>
      <c r="P76" s="3"/>
    </row>
    <row r="77" spans="9:16">
      <c r="I77" s="93"/>
      <c r="J77" s="93"/>
      <c r="K77" s="93"/>
      <c r="L77" s="94"/>
      <c r="M77" s="94"/>
      <c r="N77" s="2"/>
      <c r="O77" s="2"/>
      <c r="P77" s="3"/>
    </row>
    <row r="78" spans="9:16" ht="14.4" thickBot="1">
      <c r="I78" s="95"/>
      <c r="J78" s="96"/>
      <c r="K78" s="96"/>
      <c r="L78" s="96"/>
      <c r="M78" s="96"/>
      <c r="N78" s="8"/>
      <c r="O78" s="8"/>
      <c r="P78" s="9"/>
    </row>
  </sheetData>
  <mergeCells count="1">
    <mergeCell ref="I1:P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79B6-1707-46BA-AE35-716A49A58AB8}">
  <sheetPr>
    <tabColor rgb="FF7030A0"/>
  </sheetPr>
  <dimension ref="F1:AG1021"/>
  <sheetViews>
    <sheetView rightToLeft="1" topLeftCell="C133" workbookViewId="0">
      <selection activeCell="M152" sqref="M152"/>
    </sheetView>
  </sheetViews>
  <sheetFormatPr defaultColWidth="13" defaultRowHeight="13.8"/>
  <cols>
    <col min="8" max="8" width="4.09765625" customWidth="1"/>
    <col min="9" max="13" width="16.59765625" customWidth="1"/>
    <col min="14" max="14" width="15.8984375" customWidth="1"/>
    <col min="15" max="33" width="7.796875" customWidth="1"/>
  </cols>
  <sheetData>
    <row r="1" spans="6:33" ht="14.4">
      <c r="I1" s="35"/>
      <c r="J1" s="36"/>
      <c r="K1" s="36"/>
      <c r="L1" s="36"/>
      <c r="M1" s="36"/>
      <c r="N1" s="37"/>
      <c r="O1" s="38"/>
      <c r="P1" s="38"/>
      <c r="Q1" s="38"/>
      <c r="R1" s="38"/>
      <c r="S1" s="38"/>
      <c r="T1" s="38"/>
      <c r="U1" s="38"/>
      <c r="V1" s="38"/>
      <c r="W1" s="38"/>
      <c r="X1" s="38"/>
      <c r="Y1" s="38"/>
      <c r="Z1" s="38"/>
      <c r="AA1" s="38"/>
      <c r="AB1" s="38"/>
      <c r="AC1" s="38"/>
      <c r="AD1" s="38"/>
      <c r="AE1" s="38"/>
      <c r="AF1" s="38"/>
      <c r="AG1" s="38"/>
    </row>
    <row r="2" spans="6:33" ht="14.4">
      <c r="I2" s="104" t="s">
        <v>98</v>
      </c>
      <c r="J2" s="103"/>
      <c r="K2" s="103"/>
      <c r="L2" s="103"/>
      <c r="M2" s="103"/>
      <c r="N2" s="103"/>
      <c r="O2" s="103"/>
      <c r="P2" s="38"/>
      <c r="Q2" s="38"/>
      <c r="R2" s="38"/>
      <c r="S2" s="38"/>
      <c r="T2" s="38"/>
      <c r="U2" s="38"/>
      <c r="V2" s="38"/>
      <c r="W2" s="38"/>
      <c r="X2" s="38"/>
      <c r="Y2" s="38"/>
      <c r="Z2" s="38"/>
      <c r="AA2" s="38"/>
      <c r="AB2" s="38"/>
      <c r="AC2" s="38"/>
      <c r="AD2" s="38"/>
      <c r="AE2" s="38"/>
      <c r="AF2" s="38"/>
      <c r="AG2" s="38"/>
    </row>
    <row r="3" spans="6:33" ht="45.75" customHeight="1">
      <c r="F3" s="34" t="s">
        <v>93</v>
      </c>
      <c r="I3" s="103"/>
      <c r="J3" s="103"/>
      <c r="K3" s="103"/>
      <c r="L3" s="103"/>
      <c r="M3" s="103"/>
      <c r="N3" s="103"/>
      <c r="O3" s="103"/>
      <c r="P3" s="38"/>
      <c r="Q3" s="38"/>
      <c r="R3" s="38"/>
      <c r="S3" s="38"/>
      <c r="T3" s="38"/>
      <c r="U3" s="38"/>
      <c r="V3" s="38"/>
      <c r="W3" s="38"/>
      <c r="X3" s="38"/>
      <c r="Y3" s="38"/>
      <c r="Z3" s="38"/>
      <c r="AA3" s="38"/>
      <c r="AB3" s="38"/>
      <c r="AC3" s="38"/>
      <c r="AD3" s="38"/>
      <c r="AE3" s="38"/>
      <c r="AF3" s="38"/>
      <c r="AG3" s="38"/>
    </row>
    <row r="4" spans="6:33" ht="14.4">
      <c r="I4" s="103"/>
      <c r="J4" s="103"/>
      <c r="K4" s="103"/>
      <c r="L4" s="103"/>
      <c r="M4" s="103"/>
      <c r="N4" s="103"/>
      <c r="O4" s="103"/>
      <c r="P4" s="38"/>
      <c r="Q4" s="38"/>
      <c r="R4" s="38"/>
      <c r="S4" s="38"/>
      <c r="T4" s="38"/>
      <c r="U4" s="38"/>
      <c r="V4" s="38"/>
      <c r="W4" s="38"/>
      <c r="X4" s="38"/>
      <c r="Y4" s="38"/>
      <c r="Z4" s="38"/>
      <c r="AA4" s="38"/>
      <c r="AB4" s="38"/>
      <c r="AC4" s="38"/>
      <c r="AD4" s="38"/>
      <c r="AE4" s="38"/>
      <c r="AF4" s="38"/>
      <c r="AG4" s="38"/>
    </row>
    <row r="5" spans="6:33" ht="54.75" customHeight="1">
      <c r="I5" s="103"/>
      <c r="J5" s="103"/>
      <c r="K5" s="103"/>
      <c r="L5" s="103"/>
      <c r="M5" s="103"/>
      <c r="N5" s="103"/>
      <c r="O5" s="103"/>
      <c r="P5" s="38"/>
      <c r="Q5" s="38"/>
      <c r="R5" s="38"/>
      <c r="S5" s="38"/>
      <c r="T5" s="38"/>
      <c r="U5" s="38"/>
      <c r="V5" s="38"/>
      <c r="W5" s="38"/>
      <c r="X5" s="38"/>
      <c r="Y5" s="38"/>
      <c r="Z5" s="38"/>
      <c r="AA5" s="38"/>
      <c r="AB5" s="38"/>
      <c r="AC5" s="38"/>
      <c r="AD5" s="38"/>
      <c r="AE5" s="38"/>
      <c r="AF5" s="38"/>
      <c r="AG5" s="38"/>
    </row>
    <row r="6" spans="6:33" ht="14.4">
      <c r="I6" s="103"/>
      <c r="J6" s="103"/>
      <c r="K6" s="103"/>
      <c r="L6" s="103"/>
      <c r="M6" s="103"/>
      <c r="N6" s="103"/>
      <c r="O6" s="103"/>
      <c r="P6" s="38"/>
      <c r="Q6" s="38"/>
      <c r="R6" s="38"/>
      <c r="S6" s="38"/>
      <c r="T6" s="38"/>
      <c r="U6" s="38"/>
      <c r="V6" s="38"/>
      <c r="W6" s="38"/>
      <c r="X6" s="38"/>
      <c r="Y6" s="38"/>
      <c r="Z6" s="38"/>
      <c r="AA6" s="38"/>
      <c r="AB6" s="38"/>
      <c r="AC6" s="38"/>
      <c r="AD6" s="38"/>
      <c r="AE6" s="38"/>
      <c r="AF6" s="38"/>
      <c r="AG6" s="38"/>
    </row>
    <row r="7" spans="6:33" ht="18">
      <c r="I7" s="105" t="s">
        <v>62</v>
      </c>
      <c r="J7" s="38"/>
      <c r="K7" s="38"/>
      <c r="L7" s="38"/>
      <c r="M7" s="38"/>
      <c r="N7" s="41"/>
      <c r="O7" s="38"/>
      <c r="P7" s="38"/>
      <c r="Q7" s="38"/>
      <c r="R7" s="38"/>
      <c r="S7" s="38"/>
      <c r="T7" s="38"/>
      <c r="U7" s="38"/>
      <c r="V7" s="38"/>
      <c r="W7" s="38"/>
      <c r="X7" s="38"/>
      <c r="Y7" s="38"/>
      <c r="Z7" s="38"/>
      <c r="AA7" s="38"/>
      <c r="AB7" s="38"/>
      <c r="AC7" s="38"/>
      <c r="AD7" s="38"/>
      <c r="AE7" s="38"/>
      <c r="AF7" s="38"/>
      <c r="AG7" s="38"/>
    </row>
    <row r="8" spans="6:33" ht="14.4">
      <c r="I8" s="106" t="s">
        <v>63</v>
      </c>
      <c r="K8" s="38"/>
      <c r="L8" s="106" t="s">
        <v>64</v>
      </c>
      <c r="N8" s="41"/>
      <c r="O8" s="38"/>
      <c r="P8" s="38"/>
      <c r="Q8" s="38"/>
      <c r="R8" s="38"/>
      <c r="S8" s="38"/>
      <c r="T8" s="38"/>
      <c r="U8" s="38"/>
      <c r="V8" s="38"/>
      <c r="W8" s="38"/>
      <c r="X8" s="38"/>
      <c r="Y8" s="38"/>
      <c r="Z8" s="38"/>
      <c r="AA8" s="38"/>
      <c r="AB8" s="38"/>
      <c r="AC8" s="38"/>
      <c r="AD8" s="38"/>
      <c r="AE8" s="38"/>
      <c r="AF8" s="38"/>
      <c r="AG8" s="38"/>
    </row>
    <row r="9" spans="6:33" ht="14.4">
      <c r="I9" s="43">
        <v>12</v>
      </c>
      <c r="J9" s="44" t="s">
        <v>65</v>
      </c>
      <c r="K9" s="38"/>
      <c r="L9" s="45">
        <v>12</v>
      </c>
      <c r="M9" s="44" t="s">
        <v>65</v>
      </c>
      <c r="N9" s="41"/>
      <c r="O9" s="38"/>
      <c r="P9" s="38"/>
      <c r="Q9" s="38"/>
      <c r="R9" s="38"/>
      <c r="S9" s="38"/>
      <c r="T9" s="38"/>
      <c r="U9" s="38"/>
      <c r="V9" s="38"/>
      <c r="W9" s="38"/>
      <c r="X9" s="38"/>
      <c r="Y9" s="38"/>
      <c r="Z9" s="38"/>
      <c r="AA9" s="38"/>
      <c r="AB9" s="38"/>
      <c r="AC9" s="38"/>
      <c r="AD9" s="38"/>
      <c r="AE9" s="38"/>
      <c r="AF9" s="38"/>
      <c r="AG9" s="38"/>
    </row>
    <row r="10" spans="6:33" ht="14.4">
      <c r="I10" s="46">
        <v>0.1268</v>
      </c>
      <c r="J10" s="44" t="s">
        <v>66</v>
      </c>
      <c r="K10" s="38"/>
      <c r="L10" s="46">
        <v>0.1268</v>
      </c>
      <c r="M10" s="44" t="s">
        <v>66</v>
      </c>
      <c r="N10" s="41"/>
      <c r="O10" s="38"/>
      <c r="P10" s="38"/>
      <c r="Q10" s="38"/>
      <c r="R10" s="38"/>
      <c r="S10" s="38"/>
      <c r="T10" s="38"/>
      <c r="U10" s="38"/>
      <c r="V10" s="38"/>
      <c r="W10" s="38"/>
      <c r="X10" s="38"/>
      <c r="Y10" s="38"/>
      <c r="Z10" s="38"/>
      <c r="AA10" s="38"/>
      <c r="AB10" s="38"/>
      <c r="AC10" s="38"/>
      <c r="AD10" s="38"/>
      <c r="AE10" s="38"/>
      <c r="AF10" s="38"/>
      <c r="AG10" s="38"/>
    </row>
    <row r="11" spans="6:33" ht="14.4">
      <c r="I11" s="47">
        <f>(1+I10)^(1/12)-1</f>
        <v>9.9981303892207052E-3</v>
      </c>
      <c r="J11" s="44" t="s">
        <v>67</v>
      </c>
      <c r="K11" s="38"/>
      <c r="L11" s="47">
        <f>(1+L10)^(1/12)-1</f>
        <v>9.9981303892207052E-3</v>
      </c>
      <c r="M11" s="44" t="s">
        <v>67</v>
      </c>
      <c r="N11" s="41"/>
      <c r="O11" s="38"/>
      <c r="P11" s="38"/>
      <c r="Q11" s="38"/>
      <c r="R11" s="38"/>
      <c r="S11" s="38"/>
      <c r="T11" s="38"/>
      <c r="U11" s="38"/>
      <c r="V11" s="38"/>
      <c r="W11" s="38"/>
      <c r="X11" s="38"/>
      <c r="Y11" s="38"/>
      <c r="Z11" s="38"/>
      <c r="AA11" s="38"/>
      <c r="AB11" s="38"/>
      <c r="AC11" s="38"/>
      <c r="AD11" s="38"/>
      <c r="AE11" s="38"/>
      <c r="AF11" s="38"/>
      <c r="AG11" s="38"/>
    </row>
    <row r="12" spans="6:33" ht="14.4">
      <c r="I12" s="43">
        <v>6000</v>
      </c>
      <c r="J12" s="44" t="s">
        <v>68</v>
      </c>
      <c r="K12" s="38"/>
      <c r="L12" s="45">
        <v>9000</v>
      </c>
      <c r="M12" s="44" t="s">
        <v>68</v>
      </c>
      <c r="N12" s="41"/>
      <c r="O12" s="38"/>
      <c r="P12" s="38"/>
      <c r="Q12" s="38"/>
      <c r="R12" s="38"/>
      <c r="S12" s="38"/>
      <c r="T12" s="38"/>
      <c r="U12" s="38"/>
      <c r="V12" s="38"/>
      <c r="W12" s="38"/>
      <c r="X12" s="38"/>
      <c r="Y12" s="38"/>
      <c r="Z12" s="38"/>
      <c r="AA12" s="38"/>
      <c r="AB12" s="38"/>
      <c r="AC12" s="38"/>
      <c r="AD12" s="38"/>
      <c r="AE12" s="38"/>
      <c r="AF12" s="38"/>
      <c r="AG12" s="38"/>
    </row>
    <row r="13" spans="6:33" ht="14.4">
      <c r="I13" s="109">
        <f>PV(I11,I9,-I12,,)</f>
        <v>67531.262565353187</v>
      </c>
      <c r="J13" s="44" t="s">
        <v>70</v>
      </c>
      <c r="K13" s="38"/>
      <c r="L13" s="107">
        <f>PV(L11,L9,-L12,,)</f>
        <v>101296.89384802978</v>
      </c>
      <c r="M13" s="44" t="s">
        <v>99</v>
      </c>
      <c r="N13" s="41"/>
      <c r="O13" s="38"/>
      <c r="P13" s="38"/>
      <c r="Q13" s="38"/>
      <c r="R13" s="38"/>
      <c r="S13" s="38"/>
      <c r="T13" s="38"/>
      <c r="U13" s="38"/>
      <c r="V13" s="38"/>
      <c r="W13" s="38"/>
      <c r="X13" s="38"/>
      <c r="Y13" s="38"/>
      <c r="Z13" s="38"/>
      <c r="AA13" s="38"/>
      <c r="AB13" s="38"/>
      <c r="AC13" s="38"/>
      <c r="AD13" s="38"/>
      <c r="AE13" s="38"/>
      <c r="AF13" s="38"/>
      <c r="AG13" s="38"/>
    </row>
    <row r="14" spans="6:33" ht="14.4">
      <c r="I14" s="40"/>
      <c r="J14" s="38"/>
      <c r="K14" s="38"/>
      <c r="L14" s="108">
        <f>PV(L11,L9,,-L13)</f>
        <v>89897.846865486194</v>
      </c>
      <c r="M14" s="44" t="s">
        <v>70</v>
      </c>
      <c r="N14" s="41"/>
      <c r="O14" s="38"/>
      <c r="P14" s="38"/>
      <c r="Q14" s="38"/>
      <c r="R14" s="38"/>
      <c r="S14" s="38"/>
      <c r="T14" s="38"/>
      <c r="U14" s="38"/>
      <c r="V14" s="38"/>
      <c r="W14" s="38"/>
      <c r="X14" s="38"/>
      <c r="Y14" s="38"/>
      <c r="Z14" s="38"/>
      <c r="AA14" s="38"/>
      <c r="AB14" s="38"/>
      <c r="AC14" s="38"/>
      <c r="AD14" s="38"/>
      <c r="AE14" s="38"/>
      <c r="AF14" s="38"/>
      <c r="AG14" s="38"/>
    </row>
    <row r="15" spans="6:33" ht="14.4">
      <c r="I15" s="40"/>
      <c r="J15" s="38"/>
      <c r="K15" s="38"/>
      <c r="L15" s="38"/>
      <c r="M15" s="38"/>
      <c r="N15" s="41"/>
      <c r="O15" s="38"/>
      <c r="P15" s="38"/>
      <c r="Q15" s="38"/>
      <c r="R15" s="38"/>
      <c r="S15" s="38"/>
      <c r="T15" s="38"/>
      <c r="U15" s="38"/>
      <c r="V15" s="38"/>
      <c r="W15" s="38"/>
      <c r="X15" s="38"/>
      <c r="Y15" s="38"/>
      <c r="Z15" s="38"/>
      <c r="AA15" s="38"/>
      <c r="AB15" s="38"/>
      <c r="AC15" s="38"/>
      <c r="AD15" s="38"/>
      <c r="AE15" s="38"/>
      <c r="AF15" s="38"/>
      <c r="AG15" s="38"/>
    </row>
    <row r="16" spans="6:33" ht="14.4">
      <c r="I16" s="40"/>
      <c r="J16" s="38"/>
      <c r="K16" s="38"/>
      <c r="L16" s="38"/>
      <c r="M16" s="38"/>
      <c r="N16" s="41"/>
      <c r="O16" s="38"/>
      <c r="P16" s="38"/>
      <c r="Q16" s="38"/>
      <c r="R16" s="38"/>
      <c r="S16" s="38"/>
      <c r="T16" s="38"/>
      <c r="U16" s="38"/>
      <c r="V16" s="38"/>
      <c r="W16" s="38"/>
      <c r="X16" s="38"/>
      <c r="Y16" s="38"/>
      <c r="Z16" s="38"/>
      <c r="AA16" s="38"/>
      <c r="AB16" s="38"/>
      <c r="AC16" s="38"/>
      <c r="AD16" s="38"/>
      <c r="AE16" s="38"/>
      <c r="AF16" s="38"/>
      <c r="AG16" s="38"/>
    </row>
    <row r="17" spans="9:33" ht="18">
      <c r="I17" s="40"/>
      <c r="J17" s="38"/>
      <c r="K17" s="38"/>
      <c r="L17" s="111">
        <f>L14+I13</f>
        <v>157429.10943083937</v>
      </c>
      <c r="M17" s="38"/>
      <c r="N17" s="41"/>
      <c r="O17" s="48"/>
      <c r="P17" s="48"/>
      <c r="Q17" s="48"/>
      <c r="R17" s="48"/>
      <c r="S17" s="48"/>
      <c r="T17" s="48"/>
      <c r="U17" s="48"/>
      <c r="V17" s="48"/>
      <c r="W17" s="48"/>
      <c r="X17" s="48"/>
      <c r="Y17" s="48"/>
      <c r="Z17" s="48"/>
      <c r="AA17" s="48"/>
      <c r="AB17" s="48"/>
      <c r="AC17" s="48"/>
      <c r="AD17" s="48"/>
      <c r="AE17" s="48"/>
      <c r="AF17" s="48"/>
      <c r="AG17" s="48"/>
    </row>
    <row r="18" spans="9:33" ht="15.75" customHeight="1">
      <c r="I18" s="40"/>
      <c r="J18" s="38"/>
      <c r="K18" s="38"/>
      <c r="L18" s="38"/>
      <c r="M18" s="38"/>
      <c r="N18" s="41"/>
      <c r="O18" s="48"/>
      <c r="P18" s="48"/>
      <c r="Q18" s="48"/>
      <c r="R18" s="48"/>
      <c r="S18" s="48"/>
      <c r="T18" s="48"/>
      <c r="U18" s="48"/>
      <c r="V18" s="48"/>
      <c r="W18" s="48"/>
      <c r="X18" s="48"/>
      <c r="Y18" s="48"/>
      <c r="Z18" s="48"/>
      <c r="AA18" s="48"/>
      <c r="AB18" s="48"/>
      <c r="AC18" s="48"/>
      <c r="AD18" s="48"/>
      <c r="AE18" s="48"/>
      <c r="AF18" s="48"/>
      <c r="AG18" s="48"/>
    </row>
    <row r="19" spans="9:33" ht="15.75" customHeight="1">
      <c r="I19" s="40"/>
      <c r="J19" s="38"/>
      <c r="K19" s="38"/>
      <c r="L19" s="38"/>
      <c r="M19" s="38"/>
      <c r="N19" s="41"/>
      <c r="O19" s="48"/>
      <c r="P19" s="48"/>
      <c r="Q19" s="48"/>
      <c r="R19" s="48"/>
      <c r="S19" s="48"/>
      <c r="T19" s="48"/>
      <c r="U19" s="48"/>
      <c r="V19" s="48"/>
      <c r="W19" s="48"/>
      <c r="X19" s="48"/>
      <c r="Y19" s="48"/>
      <c r="Z19" s="48"/>
      <c r="AA19" s="48"/>
      <c r="AB19" s="48"/>
      <c r="AC19" s="48"/>
      <c r="AD19" s="48"/>
      <c r="AE19" s="48"/>
      <c r="AF19" s="48"/>
      <c r="AG19" s="48"/>
    </row>
    <row r="20" spans="9:33" ht="15.75" customHeight="1">
      <c r="I20" s="40"/>
      <c r="J20" s="38"/>
      <c r="K20" s="38"/>
      <c r="L20" s="38"/>
      <c r="M20" s="38"/>
      <c r="N20" s="41"/>
      <c r="O20" s="48"/>
      <c r="P20" s="48"/>
      <c r="Q20" s="48"/>
      <c r="R20" s="48"/>
      <c r="S20" s="48"/>
      <c r="T20" s="48"/>
      <c r="U20" s="48"/>
      <c r="V20" s="48"/>
      <c r="W20" s="48"/>
      <c r="X20" s="48"/>
      <c r="Y20" s="48"/>
      <c r="Z20" s="48"/>
      <c r="AA20" s="48"/>
      <c r="AB20" s="48"/>
      <c r="AC20" s="48"/>
      <c r="AD20" s="48"/>
      <c r="AE20" s="48"/>
      <c r="AF20" s="48"/>
      <c r="AG20" s="48"/>
    </row>
    <row r="21" spans="9:33" ht="15.75" customHeight="1">
      <c r="I21" s="40"/>
      <c r="J21" s="38"/>
      <c r="K21" s="38"/>
      <c r="L21" s="38"/>
      <c r="M21" s="38"/>
      <c r="N21" s="41"/>
      <c r="O21" s="48"/>
      <c r="P21" s="48"/>
      <c r="Q21" s="48"/>
      <c r="R21" s="48"/>
      <c r="S21" s="48"/>
      <c r="T21" s="48"/>
      <c r="U21" s="48"/>
      <c r="V21" s="48"/>
      <c r="W21" s="48"/>
      <c r="X21" s="48"/>
      <c r="Y21" s="48"/>
      <c r="Z21" s="48"/>
      <c r="AA21" s="48"/>
      <c r="AB21" s="48"/>
      <c r="AC21" s="48"/>
      <c r="AD21" s="48"/>
      <c r="AE21" s="48"/>
      <c r="AF21" s="48"/>
      <c r="AG21" s="48"/>
    </row>
    <row r="22" spans="9:33" ht="15.75" customHeight="1">
      <c r="I22" s="40"/>
      <c r="J22" s="38"/>
      <c r="K22" s="38"/>
      <c r="L22" s="38"/>
      <c r="M22" s="38"/>
      <c r="N22" s="41"/>
      <c r="O22" s="38"/>
      <c r="P22" s="38"/>
      <c r="Q22" s="38"/>
      <c r="R22" s="38"/>
      <c r="S22" s="38"/>
      <c r="T22" s="38"/>
      <c r="U22" s="38"/>
      <c r="V22" s="38"/>
      <c r="W22" s="38"/>
      <c r="X22" s="38"/>
      <c r="Y22" s="38"/>
      <c r="Z22" s="38"/>
      <c r="AA22" s="38"/>
      <c r="AB22" s="38"/>
      <c r="AC22" s="38"/>
      <c r="AD22" s="38"/>
      <c r="AE22" s="38"/>
      <c r="AF22" s="38"/>
      <c r="AG22" s="38"/>
    </row>
    <row r="23" spans="9:33" ht="15.75" customHeight="1">
      <c r="I23" s="40"/>
      <c r="J23" s="38"/>
      <c r="K23" s="38"/>
      <c r="L23" s="38"/>
      <c r="M23" s="38"/>
      <c r="N23" s="41"/>
      <c r="O23" s="38"/>
      <c r="P23" s="38"/>
      <c r="Q23" s="38"/>
      <c r="R23" s="38"/>
      <c r="S23" s="38"/>
      <c r="T23" s="38"/>
      <c r="U23" s="38"/>
      <c r="V23" s="38"/>
      <c r="W23" s="38"/>
      <c r="X23" s="38"/>
      <c r="Y23" s="38"/>
      <c r="Z23" s="38"/>
      <c r="AA23" s="38"/>
      <c r="AB23" s="38"/>
      <c r="AC23" s="38"/>
      <c r="AD23" s="38"/>
      <c r="AE23" s="38"/>
      <c r="AF23" s="38"/>
      <c r="AG23" s="38"/>
    </row>
    <row r="24" spans="9:33" ht="15.75" customHeight="1">
      <c r="I24" s="40"/>
      <c r="J24" s="38"/>
      <c r="K24" s="38"/>
      <c r="L24" s="38"/>
      <c r="M24" s="38"/>
      <c r="N24" s="41"/>
      <c r="O24" s="38"/>
      <c r="P24" s="38"/>
      <c r="Q24" s="38"/>
      <c r="R24" s="38"/>
      <c r="S24" s="38"/>
      <c r="T24" s="38"/>
      <c r="U24" s="38"/>
      <c r="V24" s="38"/>
      <c r="W24" s="38"/>
      <c r="X24" s="38"/>
      <c r="Y24" s="38"/>
      <c r="Z24" s="38"/>
      <c r="AA24" s="38"/>
      <c r="AB24" s="38"/>
      <c r="AC24" s="38"/>
      <c r="AD24" s="38"/>
      <c r="AE24" s="38"/>
      <c r="AF24" s="38"/>
      <c r="AG24" s="38"/>
    </row>
    <row r="25" spans="9:33" ht="15.75" customHeight="1">
      <c r="I25" s="40"/>
      <c r="J25" s="38"/>
      <c r="K25" s="38"/>
      <c r="L25" s="38"/>
      <c r="M25" s="38"/>
      <c r="N25" s="41"/>
      <c r="O25" s="38"/>
      <c r="P25" s="38"/>
      <c r="Q25" s="38"/>
      <c r="R25" s="38"/>
      <c r="S25" s="38"/>
      <c r="T25" s="38"/>
      <c r="U25" s="38"/>
      <c r="V25" s="38"/>
      <c r="W25" s="38"/>
      <c r="X25" s="38"/>
      <c r="Y25" s="38"/>
      <c r="Z25" s="38"/>
      <c r="AA25" s="38"/>
      <c r="AB25" s="38"/>
      <c r="AC25" s="38"/>
      <c r="AD25" s="38"/>
      <c r="AE25" s="38"/>
      <c r="AF25" s="38"/>
      <c r="AG25" s="38"/>
    </row>
    <row r="26" spans="9:33" ht="15.75" customHeight="1">
      <c r="I26" s="40"/>
      <c r="J26" s="38"/>
      <c r="K26" s="38"/>
      <c r="L26" s="38"/>
      <c r="M26" s="38"/>
      <c r="N26" s="41"/>
      <c r="O26" s="38"/>
      <c r="P26" s="38"/>
      <c r="Q26" s="38"/>
      <c r="R26" s="38"/>
      <c r="S26" s="38"/>
      <c r="T26" s="38"/>
      <c r="U26" s="38"/>
      <c r="V26" s="38"/>
      <c r="W26" s="38"/>
      <c r="X26" s="38"/>
      <c r="Y26" s="38"/>
      <c r="Z26" s="38"/>
      <c r="AA26" s="38"/>
      <c r="AB26" s="38"/>
      <c r="AC26" s="38"/>
      <c r="AD26" s="38"/>
      <c r="AE26" s="38"/>
      <c r="AF26" s="38"/>
      <c r="AG26" s="38"/>
    </row>
    <row r="27" spans="9:33" ht="15.75" customHeight="1">
      <c r="I27" s="40"/>
      <c r="J27" s="38"/>
      <c r="K27" s="38"/>
      <c r="L27" s="38"/>
      <c r="M27" s="38"/>
      <c r="N27" s="41"/>
      <c r="O27" s="38"/>
      <c r="P27" s="38"/>
      <c r="Q27" s="38"/>
      <c r="R27" s="38"/>
      <c r="S27" s="38"/>
      <c r="T27" s="38"/>
      <c r="U27" s="38"/>
      <c r="V27" s="38"/>
      <c r="W27" s="38"/>
      <c r="X27" s="38"/>
      <c r="Y27" s="38"/>
      <c r="Z27" s="38"/>
      <c r="AA27" s="38"/>
      <c r="AB27" s="38"/>
      <c r="AC27" s="38"/>
      <c r="AD27" s="38"/>
      <c r="AE27" s="38"/>
      <c r="AF27" s="38"/>
      <c r="AG27" s="38"/>
    </row>
    <row r="28" spans="9:33" ht="15.75" customHeight="1">
      <c r="I28" s="40"/>
      <c r="J28" s="38"/>
      <c r="K28" s="38"/>
      <c r="L28" s="38"/>
      <c r="M28" s="38"/>
      <c r="N28" s="41"/>
      <c r="O28" s="38"/>
      <c r="P28" s="38"/>
      <c r="Q28" s="38"/>
      <c r="R28" s="38"/>
      <c r="S28" s="38"/>
      <c r="T28" s="38"/>
      <c r="U28" s="38"/>
      <c r="V28" s="38"/>
      <c r="W28" s="38"/>
      <c r="X28" s="38"/>
      <c r="Y28" s="38"/>
      <c r="Z28" s="38"/>
      <c r="AA28" s="38"/>
      <c r="AB28" s="38"/>
      <c r="AC28" s="38"/>
      <c r="AD28" s="38"/>
      <c r="AE28" s="38"/>
      <c r="AF28" s="38"/>
      <c r="AG28" s="38"/>
    </row>
    <row r="29" spans="9:33" ht="15.75" customHeight="1">
      <c r="I29" s="40"/>
      <c r="J29" s="38"/>
      <c r="K29" s="38"/>
      <c r="L29" s="38"/>
      <c r="M29" s="38"/>
      <c r="N29" s="41"/>
      <c r="O29" s="38"/>
      <c r="P29" s="38"/>
      <c r="Q29" s="38"/>
      <c r="R29" s="38"/>
      <c r="S29" s="38"/>
      <c r="T29" s="38"/>
      <c r="U29" s="38"/>
      <c r="V29" s="38"/>
      <c r="W29" s="38"/>
      <c r="X29" s="38"/>
      <c r="Y29" s="38"/>
      <c r="Z29" s="38"/>
      <c r="AA29" s="38"/>
      <c r="AB29" s="38"/>
      <c r="AC29" s="38"/>
      <c r="AD29" s="38"/>
      <c r="AE29" s="38"/>
      <c r="AF29" s="38"/>
      <c r="AG29" s="38"/>
    </row>
    <row r="30" spans="9:33" ht="15.75" customHeight="1">
      <c r="I30" s="40"/>
      <c r="J30" s="38"/>
      <c r="K30" s="38"/>
      <c r="L30" s="38"/>
      <c r="M30" s="38"/>
      <c r="N30" s="41"/>
      <c r="O30" s="38"/>
      <c r="P30" s="38"/>
      <c r="Q30" s="38"/>
      <c r="R30" s="38"/>
      <c r="S30" s="38"/>
      <c r="T30" s="38"/>
      <c r="U30" s="38"/>
      <c r="V30" s="38"/>
      <c r="W30" s="38"/>
      <c r="X30" s="38"/>
      <c r="Y30" s="38"/>
      <c r="Z30" s="38"/>
      <c r="AA30" s="38"/>
      <c r="AB30" s="38"/>
      <c r="AC30" s="38"/>
      <c r="AD30" s="38"/>
      <c r="AE30" s="38"/>
      <c r="AF30" s="38"/>
      <c r="AG30" s="38"/>
    </row>
    <row r="31" spans="9:33" ht="15.75" customHeight="1">
      <c r="I31" s="40"/>
      <c r="J31" s="38"/>
      <c r="K31" s="38"/>
      <c r="L31" s="38"/>
      <c r="M31" s="38"/>
      <c r="N31" s="41"/>
      <c r="O31" s="38"/>
      <c r="P31" s="38"/>
      <c r="Q31" s="38"/>
      <c r="R31" s="38"/>
      <c r="S31" s="38"/>
      <c r="T31" s="38"/>
      <c r="U31" s="38"/>
      <c r="V31" s="38"/>
      <c r="W31" s="38"/>
      <c r="X31" s="38"/>
      <c r="Y31" s="38"/>
      <c r="Z31" s="38"/>
      <c r="AA31" s="38"/>
      <c r="AB31" s="38"/>
      <c r="AC31" s="38"/>
      <c r="AD31" s="38"/>
      <c r="AE31" s="38"/>
      <c r="AF31" s="38"/>
      <c r="AG31" s="38"/>
    </row>
    <row r="32" spans="9:33" ht="15.75" customHeight="1">
      <c r="I32" s="40"/>
      <c r="J32" s="38"/>
      <c r="K32" s="38"/>
      <c r="L32" s="38"/>
      <c r="M32" s="38"/>
      <c r="N32" s="41"/>
      <c r="O32" s="38"/>
      <c r="P32" s="38"/>
      <c r="Q32" s="38"/>
      <c r="R32" s="38"/>
      <c r="S32" s="38"/>
      <c r="T32" s="38"/>
      <c r="U32" s="38"/>
      <c r="V32" s="38"/>
      <c r="W32" s="38"/>
      <c r="X32" s="38"/>
      <c r="Y32" s="38"/>
      <c r="Z32" s="38"/>
      <c r="AA32" s="38"/>
      <c r="AB32" s="38"/>
      <c r="AC32" s="38"/>
      <c r="AD32" s="38"/>
      <c r="AE32" s="38"/>
      <c r="AF32" s="38"/>
      <c r="AG32" s="38"/>
    </row>
    <row r="33" spans="6:33" ht="15.75" customHeight="1">
      <c r="I33" s="40"/>
      <c r="J33" s="38"/>
      <c r="K33" s="38"/>
      <c r="L33" s="38"/>
      <c r="M33" s="38"/>
      <c r="N33" s="41"/>
      <c r="O33" s="48"/>
      <c r="P33" s="48"/>
      <c r="Q33" s="48"/>
      <c r="R33" s="48"/>
      <c r="S33" s="48"/>
      <c r="T33" s="48"/>
      <c r="U33" s="48"/>
      <c r="V33" s="48"/>
      <c r="W33" s="48"/>
      <c r="X33" s="48"/>
      <c r="Y33" s="48"/>
      <c r="Z33" s="48"/>
      <c r="AA33" s="48"/>
      <c r="AB33" s="48"/>
      <c r="AC33" s="48"/>
      <c r="AD33" s="48"/>
      <c r="AE33" s="48"/>
      <c r="AF33" s="48"/>
      <c r="AG33" s="48"/>
    </row>
    <row r="34" spans="6:33" ht="15.75" customHeight="1" thickBot="1">
      <c r="I34" s="53"/>
      <c r="J34" s="54"/>
      <c r="K34" s="54"/>
      <c r="L34" s="54"/>
      <c r="M34" s="54"/>
      <c r="N34" s="55"/>
      <c r="O34" s="38"/>
      <c r="P34" s="38"/>
      <c r="Q34" s="38"/>
      <c r="R34" s="38"/>
      <c r="S34" s="38"/>
      <c r="T34" s="38"/>
      <c r="U34" s="38"/>
      <c r="V34" s="38"/>
      <c r="W34" s="38"/>
      <c r="X34" s="38"/>
      <c r="Y34" s="38"/>
      <c r="Z34" s="38"/>
      <c r="AA34" s="38"/>
      <c r="AB34" s="38"/>
      <c r="AC34" s="38"/>
      <c r="AD34" s="38"/>
      <c r="AE34" s="38"/>
      <c r="AF34" s="38"/>
      <c r="AG34" s="38"/>
    </row>
    <row r="35" spans="6:33" ht="15.75" customHeight="1">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row>
    <row r="36" spans="6:33" ht="15.75" customHeight="1" thickBot="1">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row>
    <row r="37" spans="6:33" ht="15.75" customHeight="1">
      <c r="I37" s="56"/>
      <c r="J37" s="57"/>
      <c r="K37" s="57"/>
      <c r="L37" s="57"/>
      <c r="M37" s="57"/>
      <c r="N37" s="58"/>
      <c r="O37" s="38"/>
      <c r="P37" s="38"/>
      <c r="Q37" s="38"/>
      <c r="R37" s="38"/>
      <c r="S37" s="38"/>
      <c r="T37" s="38"/>
      <c r="U37" s="38"/>
      <c r="V37" s="38"/>
      <c r="W37" s="38"/>
      <c r="X37" s="38"/>
      <c r="Y37" s="38"/>
      <c r="Z37" s="38"/>
      <c r="AA37" s="38"/>
      <c r="AB37" s="38"/>
      <c r="AC37" s="38"/>
      <c r="AD37" s="38"/>
      <c r="AE37" s="38"/>
      <c r="AF37" s="38"/>
      <c r="AG37" s="38"/>
    </row>
    <row r="38" spans="6:33" ht="15.75" customHeight="1">
      <c r="I38" s="35"/>
      <c r="J38" s="38"/>
      <c r="K38" s="38"/>
      <c r="L38" s="38"/>
      <c r="M38" s="38"/>
      <c r="N38" s="49"/>
      <c r="O38" s="38"/>
      <c r="P38" s="38"/>
      <c r="Q38" s="38"/>
      <c r="R38" s="38"/>
      <c r="S38" s="38"/>
      <c r="T38" s="38"/>
      <c r="U38" s="38"/>
      <c r="V38" s="38"/>
      <c r="W38" s="38"/>
      <c r="X38" s="38"/>
      <c r="Y38" s="38"/>
      <c r="Z38" s="38"/>
      <c r="AA38" s="38"/>
      <c r="AB38" s="38"/>
      <c r="AC38" s="38"/>
      <c r="AD38" s="38"/>
      <c r="AE38" s="38"/>
      <c r="AF38" s="38"/>
      <c r="AG38" s="38"/>
    </row>
    <row r="39" spans="6:33" ht="28.2" customHeight="1">
      <c r="F39" s="34" t="s">
        <v>94</v>
      </c>
      <c r="I39" s="102" t="s">
        <v>102</v>
      </c>
      <c r="J39" s="103"/>
      <c r="K39" s="103"/>
      <c r="L39" s="103"/>
      <c r="M39" s="103"/>
      <c r="N39" s="103"/>
      <c r="O39" s="103"/>
      <c r="P39" s="38"/>
      <c r="Q39" s="38"/>
      <c r="R39" s="38"/>
      <c r="S39" s="38"/>
      <c r="T39" s="38"/>
      <c r="U39" s="38"/>
      <c r="V39" s="38"/>
      <c r="W39" s="38"/>
      <c r="X39" s="38"/>
      <c r="Y39" s="38"/>
      <c r="Z39" s="38"/>
      <c r="AA39" s="38"/>
      <c r="AB39" s="38"/>
      <c r="AC39" s="38"/>
      <c r="AD39" s="38"/>
      <c r="AE39" s="38"/>
      <c r="AF39" s="38"/>
      <c r="AG39" s="38"/>
    </row>
    <row r="40" spans="6:33" ht="15.75" customHeight="1">
      <c r="I40" s="103"/>
      <c r="J40" s="103"/>
      <c r="K40" s="103"/>
      <c r="L40" s="103"/>
      <c r="M40" s="103"/>
      <c r="N40" s="103"/>
      <c r="O40" s="103"/>
      <c r="P40" s="38"/>
      <c r="Q40" s="38"/>
      <c r="R40" s="38"/>
      <c r="S40" s="38"/>
      <c r="T40" s="38"/>
      <c r="U40" s="38"/>
      <c r="V40" s="38"/>
      <c r="W40" s="38"/>
      <c r="X40" s="38"/>
      <c r="Y40" s="38"/>
      <c r="Z40" s="38"/>
      <c r="AA40" s="38"/>
      <c r="AB40" s="38"/>
      <c r="AC40" s="38"/>
      <c r="AD40" s="38"/>
      <c r="AE40" s="38"/>
      <c r="AF40" s="38"/>
      <c r="AG40" s="38"/>
    </row>
    <row r="41" spans="6:33" ht="15.75" customHeight="1">
      <c r="I41" s="103"/>
      <c r="J41" s="103"/>
      <c r="K41" s="103"/>
      <c r="L41" s="103"/>
      <c r="M41" s="103"/>
      <c r="N41" s="103"/>
      <c r="O41" s="103"/>
      <c r="P41" s="38"/>
      <c r="Q41" s="38"/>
      <c r="R41" s="38"/>
      <c r="S41" s="38"/>
      <c r="T41" s="38"/>
      <c r="U41" s="38"/>
      <c r="V41" s="38"/>
      <c r="W41" s="38"/>
      <c r="X41" s="38"/>
      <c r="Y41" s="38"/>
      <c r="Z41" s="38"/>
      <c r="AA41" s="38"/>
      <c r="AB41" s="38"/>
      <c r="AC41" s="38"/>
      <c r="AD41" s="38"/>
      <c r="AE41" s="38"/>
      <c r="AF41" s="38"/>
      <c r="AG41" s="38"/>
    </row>
    <row r="42" spans="6:33" ht="15.75" customHeight="1">
      <c r="I42" s="103"/>
      <c r="J42" s="103"/>
      <c r="K42" s="103"/>
      <c r="L42" s="103"/>
      <c r="M42" s="103"/>
      <c r="N42" s="103"/>
      <c r="O42" s="103"/>
      <c r="P42" s="38"/>
      <c r="Q42" s="38"/>
      <c r="R42" s="38"/>
      <c r="S42" s="38"/>
      <c r="T42" s="38"/>
      <c r="U42" s="38"/>
      <c r="V42" s="38"/>
      <c r="W42" s="38"/>
      <c r="X42" s="38"/>
      <c r="Y42" s="38"/>
      <c r="Z42" s="38"/>
      <c r="AA42" s="38"/>
      <c r="AB42" s="38"/>
      <c r="AC42" s="38"/>
      <c r="AD42" s="38"/>
      <c r="AE42" s="38"/>
      <c r="AF42" s="38"/>
      <c r="AG42" s="38"/>
    </row>
    <row r="43" spans="6:33" ht="15.75" customHeight="1">
      <c r="I43" s="103"/>
      <c r="J43" s="103"/>
      <c r="K43" s="103"/>
      <c r="L43" s="103"/>
      <c r="M43" s="103"/>
      <c r="N43" s="103"/>
      <c r="O43" s="103"/>
      <c r="P43" s="38"/>
      <c r="Q43" s="38"/>
      <c r="R43" s="38"/>
      <c r="S43" s="38"/>
      <c r="T43" s="38"/>
      <c r="U43" s="38"/>
      <c r="V43" s="38"/>
      <c r="W43" s="38"/>
      <c r="X43" s="38"/>
      <c r="Y43" s="38"/>
      <c r="Z43" s="38"/>
      <c r="AA43" s="38"/>
      <c r="AB43" s="38"/>
      <c r="AC43" s="38"/>
      <c r="AD43" s="38"/>
      <c r="AE43" s="38"/>
      <c r="AF43" s="38"/>
      <c r="AG43" s="38"/>
    </row>
    <row r="44" spans="6:33" ht="15.75" customHeight="1">
      <c r="I44" s="40"/>
      <c r="J44" s="38"/>
      <c r="K44" s="38"/>
      <c r="L44" s="38"/>
      <c r="M44" s="38"/>
      <c r="N44" s="49"/>
      <c r="O44" s="38"/>
      <c r="P44" s="38"/>
      <c r="Q44" s="38"/>
      <c r="R44" s="38"/>
      <c r="S44" s="38"/>
      <c r="T44" s="38"/>
      <c r="U44" s="38"/>
      <c r="V44" s="38"/>
      <c r="W44" s="38"/>
      <c r="X44" s="38"/>
      <c r="Y44" s="38"/>
      <c r="Z44" s="38"/>
      <c r="AA44" s="38"/>
      <c r="AB44" s="38"/>
      <c r="AC44" s="38"/>
      <c r="AD44" s="38"/>
      <c r="AE44" s="38"/>
      <c r="AF44" s="38"/>
      <c r="AG44" s="38"/>
    </row>
    <row r="45" spans="6:33" ht="15.75" customHeight="1">
      <c r="I45" s="51"/>
      <c r="J45" s="38"/>
      <c r="K45" s="38"/>
      <c r="L45" s="38"/>
      <c r="M45" s="38"/>
      <c r="N45" s="49"/>
      <c r="O45" s="38"/>
      <c r="P45" s="38"/>
      <c r="Q45" s="38"/>
      <c r="R45" s="38"/>
      <c r="S45" s="38"/>
      <c r="T45" s="38"/>
      <c r="U45" s="38"/>
      <c r="V45" s="38"/>
      <c r="W45" s="38"/>
      <c r="X45" s="38"/>
      <c r="Y45" s="38"/>
      <c r="Z45" s="38"/>
      <c r="AA45" s="38"/>
      <c r="AB45" s="38"/>
      <c r="AC45" s="38"/>
      <c r="AD45" s="38"/>
      <c r="AE45" s="38"/>
      <c r="AF45" s="38"/>
      <c r="AG45" s="38"/>
    </row>
    <row r="46" spans="6:33" ht="15.75" customHeight="1">
      <c r="I46" s="105" t="s">
        <v>62</v>
      </c>
      <c r="J46" s="38"/>
      <c r="K46" s="38"/>
      <c r="L46" s="38"/>
      <c r="M46" s="38"/>
      <c r="N46" s="41"/>
      <c r="O46" s="38"/>
      <c r="P46" s="38"/>
      <c r="Q46" s="38"/>
      <c r="R46" s="38"/>
      <c r="S46" s="38"/>
      <c r="T46" s="38"/>
      <c r="U46" s="38"/>
      <c r="V46" s="38"/>
      <c r="W46" s="38"/>
      <c r="X46" s="38"/>
      <c r="Y46" s="38"/>
      <c r="Z46" s="38"/>
      <c r="AA46" s="38"/>
      <c r="AB46" s="38"/>
      <c r="AC46" s="38"/>
      <c r="AD46" s="38"/>
      <c r="AE46" s="38"/>
      <c r="AF46" s="38"/>
      <c r="AG46" s="38"/>
    </row>
    <row r="47" spans="6:33" ht="15.75" customHeight="1">
      <c r="I47" s="106" t="s">
        <v>71</v>
      </c>
      <c r="J47" s="39"/>
      <c r="K47" s="38"/>
      <c r="L47" s="106" t="s">
        <v>72</v>
      </c>
      <c r="M47" s="39"/>
      <c r="N47" s="41"/>
      <c r="O47" s="38"/>
      <c r="P47" s="38"/>
      <c r="Q47" s="38"/>
      <c r="R47" s="38"/>
      <c r="S47" s="38"/>
      <c r="T47" s="38"/>
      <c r="U47" s="38"/>
      <c r="V47" s="38"/>
      <c r="W47" s="38"/>
      <c r="X47" s="38"/>
      <c r="Y47" s="38"/>
      <c r="Z47" s="38"/>
      <c r="AA47" s="38"/>
      <c r="AB47" s="38"/>
      <c r="AC47" s="38"/>
      <c r="AD47" s="38"/>
      <c r="AE47" s="38"/>
      <c r="AF47" s="38"/>
      <c r="AG47" s="38"/>
    </row>
    <row r="48" spans="6:33" ht="15.75" customHeight="1">
      <c r="I48" s="43">
        <v>10</v>
      </c>
      <c r="J48" s="44" t="s">
        <v>65</v>
      </c>
      <c r="K48" s="38"/>
      <c r="L48" s="45">
        <v>10</v>
      </c>
      <c r="M48" s="44" t="s">
        <v>65</v>
      </c>
      <c r="N48" s="49"/>
      <c r="O48" s="38"/>
      <c r="P48" s="38"/>
      <c r="Q48" s="38"/>
      <c r="R48" s="38"/>
      <c r="S48" s="38"/>
      <c r="T48" s="38"/>
      <c r="U48" s="38"/>
      <c r="V48" s="38"/>
      <c r="W48" s="38"/>
      <c r="X48" s="38"/>
      <c r="Y48" s="38"/>
      <c r="Z48" s="38"/>
      <c r="AA48" s="38"/>
      <c r="AB48" s="38"/>
      <c r="AC48" s="38"/>
      <c r="AD48" s="38"/>
      <c r="AE48" s="38"/>
      <c r="AF48" s="38"/>
      <c r="AG48" s="38"/>
    </row>
    <row r="49" spans="9:33" ht="15.75" customHeight="1">
      <c r="I49" s="59">
        <v>0.1</v>
      </c>
      <c r="J49" s="44" t="s">
        <v>66</v>
      </c>
      <c r="K49" s="38"/>
      <c r="L49" s="60">
        <v>0.1</v>
      </c>
      <c r="M49" s="44" t="s">
        <v>66</v>
      </c>
      <c r="N49" s="49"/>
      <c r="O49" s="38"/>
      <c r="P49" s="38"/>
      <c r="Q49" s="38"/>
      <c r="R49" s="38"/>
      <c r="S49" s="38"/>
      <c r="T49" s="38"/>
      <c r="U49" s="38"/>
      <c r="V49" s="38"/>
      <c r="W49" s="38"/>
      <c r="X49" s="38"/>
      <c r="Y49" s="38"/>
      <c r="Z49" s="38"/>
      <c r="AA49" s="38"/>
      <c r="AB49" s="38"/>
      <c r="AC49" s="38"/>
      <c r="AD49" s="38"/>
      <c r="AE49" s="38"/>
      <c r="AF49" s="38"/>
      <c r="AG49" s="38"/>
    </row>
    <row r="50" spans="9:33" ht="15.75" customHeight="1">
      <c r="I50" s="61">
        <f>(1+I49)^2-1</f>
        <v>0.21000000000000019</v>
      </c>
      <c r="J50" s="44" t="s">
        <v>73</v>
      </c>
      <c r="K50" s="38"/>
      <c r="L50" s="47">
        <f>(1+L49)^2-1</f>
        <v>0.21000000000000019</v>
      </c>
      <c r="M50" s="44" t="s">
        <v>73</v>
      </c>
      <c r="N50" s="49"/>
      <c r="O50" s="38"/>
      <c r="P50" s="38"/>
      <c r="Q50" s="38"/>
      <c r="R50" s="38"/>
      <c r="S50" s="38"/>
      <c r="T50" s="38"/>
      <c r="U50" s="38"/>
      <c r="V50" s="38"/>
      <c r="W50" s="38"/>
      <c r="X50" s="38"/>
      <c r="Y50" s="38"/>
      <c r="Z50" s="38"/>
      <c r="AA50" s="38"/>
      <c r="AB50" s="38"/>
      <c r="AC50" s="38"/>
      <c r="AD50" s="38"/>
      <c r="AE50" s="38"/>
      <c r="AF50" s="38"/>
      <c r="AG50" s="38"/>
    </row>
    <row r="51" spans="9:33" ht="15.75" customHeight="1">
      <c r="I51" s="43">
        <v>3000</v>
      </c>
      <c r="J51" s="44" t="s">
        <v>68</v>
      </c>
      <c r="K51" s="38"/>
      <c r="L51" s="45">
        <v>4000</v>
      </c>
      <c r="M51" s="44" t="s">
        <v>68</v>
      </c>
      <c r="N51" s="49"/>
      <c r="O51" s="38"/>
      <c r="P51" s="38"/>
      <c r="Q51" s="38"/>
      <c r="R51" s="38"/>
      <c r="S51" s="38"/>
      <c r="T51" s="38"/>
      <c r="U51" s="38"/>
      <c r="V51" s="38"/>
      <c r="W51" s="38"/>
      <c r="X51" s="38"/>
      <c r="Y51" s="38"/>
      <c r="Z51" s="38"/>
      <c r="AA51" s="38"/>
      <c r="AB51" s="38"/>
      <c r="AC51" s="38"/>
      <c r="AD51" s="38"/>
      <c r="AE51" s="38"/>
      <c r="AF51" s="38"/>
      <c r="AG51" s="38"/>
    </row>
    <row r="52" spans="9:33" ht="15.75" customHeight="1">
      <c r="I52" s="116">
        <f>FV(I50,I48,-I51,,)</f>
        <v>81821.427847508632</v>
      </c>
      <c r="J52" s="112" t="s">
        <v>100</v>
      </c>
      <c r="K52" s="113"/>
      <c r="L52" s="107">
        <f>FV(L50,L48,L51,,)</f>
        <v>-109095.2371300115</v>
      </c>
      <c r="M52" s="44" t="s">
        <v>101</v>
      </c>
      <c r="N52" s="49"/>
      <c r="O52" s="38"/>
      <c r="P52" s="38"/>
      <c r="Q52" s="38"/>
      <c r="R52" s="38"/>
      <c r="S52" s="38"/>
      <c r="T52" s="38"/>
      <c r="U52" s="38"/>
      <c r="V52" s="38"/>
      <c r="W52" s="38"/>
      <c r="X52" s="38"/>
      <c r="Y52" s="38"/>
      <c r="Z52" s="38"/>
      <c r="AA52" s="38"/>
      <c r="AB52" s="38"/>
      <c r="AC52" s="38"/>
      <c r="AD52" s="38"/>
      <c r="AE52" s="38"/>
      <c r="AF52" s="38"/>
      <c r="AG52" s="38"/>
    </row>
    <row r="53" spans="9:33" ht="15.75" customHeight="1">
      <c r="I53" s="114"/>
      <c r="J53" s="113"/>
      <c r="K53" s="113"/>
      <c r="L53" s="115">
        <f>FV(L49,1,,L52)</f>
        <v>120004.76084301267</v>
      </c>
      <c r="M53" s="44" t="s">
        <v>100</v>
      </c>
      <c r="N53" s="49"/>
      <c r="O53" s="38"/>
      <c r="P53" s="38"/>
      <c r="Q53" s="38"/>
      <c r="R53" s="38"/>
      <c r="S53" s="38"/>
      <c r="T53" s="38"/>
      <c r="U53" s="38"/>
      <c r="V53" s="38"/>
      <c r="W53" s="38"/>
      <c r="X53" s="38"/>
      <c r="Y53" s="38"/>
      <c r="Z53" s="38"/>
      <c r="AA53" s="38"/>
      <c r="AB53" s="38"/>
      <c r="AC53" s="38"/>
      <c r="AD53" s="38"/>
      <c r="AE53" s="38"/>
      <c r="AF53" s="38"/>
      <c r="AG53" s="38"/>
    </row>
    <row r="54" spans="9:33" ht="15.75" customHeight="1">
      <c r="I54" s="62"/>
      <c r="J54" s="38"/>
      <c r="K54" s="38"/>
      <c r="L54" s="38"/>
      <c r="M54" s="38"/>
      <c r="N54" s="49"/>
      <c r="O54" s="38"/>
      <c r="P54" s="38"/>
      <c r="Q54" s="38"/>
      <c r="R54" s="38"/>
      <c r="S54" s="38"/>
      <c r="T54" s="38"/>
      <c r="U54" s="38"/>
      <c r="V54" s="38"/>
      <c r="W54" s="38"/>
      <c r="X54" s="38"/>
      <c r="Y54" s="38"/>
      <c r="Z54" s="38"/>
      <c r="AA54" s="38"/>
      <c r="AB54" s="38"/>
      <c r="AC54" s="38"/>
      <c r="AD54" s="38"/>
      <c r="AE54" s="38"/>
      <c r="AF54" s="38"/>
      <c r="AG54" s="38"/>
    </row>
    <row r="55" spans="9:33" ht="15.75" customHeight="1">
      <c r="I55" s="62"/>
      <c r="J55" s="38"/>
      <c r="K55" s="38"/>
      <c r="L55" s="117">
        <f>L53+I52</f>
        <v>201826.18869052129</v>
      </c>
      <c r="M55" s="38"/>
      <c r="N55" s="49"/>
      <c r="O55" s="38"/>
      <c r="P55" s="38"/>
      <c r="Q55" s="38"/>
      <c r="R55" s="38"/>
      <c r="S55" s="38"/>
      <c r="T55" s="38"/>
      <c r="U55" s="38"/>
      <c r="V55" s="38"/>
      <c r="W55" s="38"/>
      <c r="X55" s="38"/>
      <c r="Y55" s="38"/>
      <c r="Z55" s="38"/>
      <c r="AA55" s="38"/>
      <c r="AB55" s="38"/>
      <c r="AC55" s="38"/>
      <c r="AD55" s="38"/>
      <c r="AE55" s="38"/>
      <c r="AF55" s="38"/>
      <c r="AG55" s="38"/>
    </row>
    <row r="56" spans="9:33" ht="15.75" customHeight="1">
      <c r="I56" s="62"/>
      <c r="J56" s="38"/>
      <c r="K56" s="38"/>
      <c r="L56" s="38"/>
      <c r="M56" s="38"/>
      <c r="N56" s="49"/>
      <c r="O56" s="38"/>
      <c r="P56" s="38"/>
      <c r="Q56" s="38"/>
      <c r="R56" s="38"/>
      <c r="S56" s="38"/>
      <c r="T56" s="38"/>
      <c r="U56" s="38"/>
      <c r="V56" s="38"/>
      <c r="W56" s="38"/>
      <c r="X56" s="38"/>
      <c r="Y56" s="38"/>
      <c r="Z56" s="38"/>
      <c r="AA56" s="38"/>
      <c r="AB56" s="38"/>
      <c r="AC56" s="38"/>
      <c r="AD56" s="38"/>
      <c r="AE56" s="38"/>
      <c r="AF56" s="38"/>
      <c r="AG56" s="38"/>
    </row>
    <row r="57" spans="9:33" ht="15.75" customHeight="1">
      <c r="I57" s="62"/>
      <c r="J57" s="38"/>
      <c r="K57" s="38"/>
      <c r="L57" s="38"/>
      <c r="M57" s="38"/>
      <c r="N57" s="49"/>
      <c r="O57" s="38"/>
      <c r="P57" s="38"/>
      <c r="Q57" s="38"/>
      <c r="R57" s="38"/>
      <c r="S57" s="38"/>
      <c r="T57" s="38"/>
      <c r="U57" s="38"/>
      <c r="V57" s="38"/>
      <c r="W57" s="38"/>
      <c r="X57" s="38"/>
      <c r="Y57" s="38"/>
      <c r="Z57" s="38"/>
      <c r="AA57" s="38"/>
      <c r="AB57" s="38"/>
      <c r="AC57" s="38"/>
      <c r="AD57" s="38"/>
      <c r="AE57" s="38"/>
      <c r="AF57" s="38"/>
      <c r="AG57" s="38"/>
    </row>
    <row r="58" spans="9:33" ht="15.75" customHeight="1">
      <c r="I58" s="62"/>
      <c r="J58" s="38"/>
      <c r="K58" s="38"/>
      <c r="L58" s="38"/>
      <c r="M58" s="38"/>
      <c r="N58" s="49"/>
      <c r="O58" s="38"/>
      <c r="P58" s="38"/>
      <c r="Q58" s="38"/>
      <c r="R58" s="38"/>
      <c r="S58" s="38"/>
      <c r="T58" s="38"/>
      <c r="U58" s="38"/>
      <c r="V58" s="38"/>
      <c r="W58" s="38"/>
      <c r="X58" s="38"/>
      <c r="Y58" s="38"/>
      <c r="Z58" s="38"/>
      <c r="AA58" s="38"/>
      <c r="AB58" s="38"/>
      <c r="AC58" s="38"/>
      <c r="AD58" s="38"/>
      <c r="AE58" s="38"/>
      <c r="AF58" s="38"/>
      <c r="AG58" s="38"/>
    </row>
    <row r="59" spans="9:33" ht="15.75" customHeight="1">
      <c r="I59" s="62"/>
      <c r="J59" s="38"/>
      <c r="K59" s="38"/>
      <c r="L59" s="38"/>
      <c r="M59" s="38"/>
      <c r="N59" s="49"/>
      <c r="O59" s="38"/>
      <c r="P59" s="38"/>
      <c r="Q59" s="38"/>
      <c r="R59" s="38"/>
      <c r="S59" s="38"/>
      <c r="T59" s="38"/>
      <c r="U59" s="38"/>
      <c r="V59" s="38"/>
      <c r="W59" s="38"/>
      <c r="X59" s="38"/>
      <c r="Y59" s="38"/>
      <c r="Z59" s="38"/>
      <c r="AA59" s="38"/>
      <c r="AB59" s="38"/>
      <c r="AC59" s="38"/>
      <c r="AD59" s="38"/>
      <c r="AE59" s="38"/>
      <c r="AF59" s="38"/>
      <c r="AG59" s="38"/>
    </row>
    <row r="60" spans="9:33" ht="15.75" customHeight="1">
      <c r="I60" s="62"/>
      <c r="J60" s="38"/>
      <c r="K60" s="38"/>
      <c r="L60" s="38"/>
      <c r="M60" s="38"/>
      <c r="N60" s="49"/>
      <c r="O60" s="38"/>
      <c r="P60" s="38"/>
      <c r="Q60" s="38"/>
      <c r="R60" s="38"/>
      <c r="S60" s="38"/>
      <c r="T60" s="38"/>
      <c r="U60" s="38"/>
      <c r="V60" s="38"/>
      <c r="W60" s="38"/>
      <c r="X60" s="38"/>
      <c r="Y60" s="38"/>
      <c r="Z60" s="38"/>
      <c r="AA60" s="38"/>
      <c r="AB60" s="38"/>
      <c r="AC60" s="38"/>
      <c r="AD60" s="38"/>
      <c r="AE60" s="38"/>
      <c r="AF60" s="38"/>
      <c r="AG60" s="38"/>
    </row>
    <row r="61" spans="9:33" ht="15.75" customHeight="1">
      <c r="I61" s="62"/>
      <c r="J61" s="38"/>
      <c r="K61" s="38"/>
      <c r="L61" s="38"/>
      <c r="M61" s="38"/>
      <c r="N61" s="49"/>
      <c r="O61" s="38"/>
      <c r="P61" s="38"/>
      <c r="Q61" s="38"/>
      <c r="R61" s="38"/>
      <c r="S61" s="38"/>
      <c r="T61" s="38"/>
      <c r="U61" s="38"/>
      <c r="V61" s="38"/>
      <c r="W61" s="38"/>
      <c r="X61" s="38"/>
      <c r="Y61" s="38"/>
      <c r="Z61" s="38"/>
      <c r="AA61" s="38"/>
      <c r="AB61" s="38"/>
      <c r="AC61" s="38"/>
      <c r="AD61" s="38"/>
      <c r="AE61" s="38"/>
      <c r="AF61" s="38"/>
      <c r="AG61" s="38"/>
    </row>
    <row r="62" spans="9:33" ht="15.75" customHeight="1">
      <c r="I62" s="62"/>
      <c r="J62" s="38"/>
      <c r="K62" s="38"/>
      <c r="L62" s="38"/>
      <c r="M62" s="38"/>
      <c r="N62" s="49"/>
      <c r="O62" s="38"/>
      <c r="P62" s="38"/>
      <c r="Q62" s="38"/>
      <c r="R62" s="38"/>
      <c r="S62" s="38"/>
      <c r="T62" s="38"/>
      <c r="U62" s="38"/>
      <c r="V62" s="38"/>
      <c r="W62" s="38"/>
      <c r="X62" s="38"/>
      <c r="Y62" s="38"/>
      <c r="Z62" s="38"/>
      <c r="AA62" s="38"/>
      <c r="AB62" s="38"/>
      <c r="AC62" s="38"/>
      <c r="AD62" s="38"/>
      <c r="AE62" s="38"/>
      <c r="AF62" s="38"/>
      <c r="AG62" s="38"/>
    </row>
    <row r="63" spans="9:33" ht="15.75" customHeight="1">
      <c r="I63" s="62"/>
      <c r="J63" s="38"/>
      <c r="K63" s="38"/>
      <c r="L63" s="38"/>
      <c r="M63" s="38"/>
      <c r="N63" s="49"/>
      <c r="O63" s="38"/>
      <c r="P63" s="38"/>
      <c r="Q63" s="38"/>
      <c r="R63" s="38"/>
      <c r="S63" s="38"/>
      <c r="T63" s="38"/>
      <c r="U63" s="38"/>
      <c r="V63" s="38"/>
      <c r="W63" s="38"/>
      <c r="X63" s="38"/>
      <c r="Y63" s="38"/>
      <c r="Z63" s="38"/>
      <c r="AA63" s="38"/>
      <c r="AB63" s="38"/>
      <c r="AC63" s="38"/>
      <c r="AD63" s="38"/>
      <c r="AE63" s="38"/>
      <c r="AF63" s="38"/>
      <c r="AG63" s="38"/>
    </row>
    <row r="64" spans="9:33" ht="15.75" customHeight="1">
      <c r="I64" s="62"/>
      <c r="J64" s="38"/>
      <c r="K64" s="38"/>
      <c r="L64" s="38"/>
      <c r="M64" s="38"/>
      <c r="N64" s="49"/>
      <c r="O64" s="38"/>
      <c r="P64" s="38"/>
      <c r="Q64" s="38"/>
      <c r="R64" s="38"/>
      <c r="S64" s="38"/>
      <c r="T64" s="38"/>
      <c r="U64" s="38"/>
      <c r="V64" s="38"/>
      <c r="W64" s="38"/>
      <c r="X64" s="38"/>
      <c r="Y64" s="38"/>
      <c r="Z64" s="38"/>
      <c r="AA64" s="38"/>
      <c r="AB64" s="38"/>
      <c r="AC64" s="38"/>
      <c r="AD64" s="38"/>
      <c r="AE64" s="38"/>
      <c r="AF64" s="38"/>
      <c r="AG64" s="38"/>
    </row>
    <row r="65" spans="9:33" ht="15.75" customHeight="1">
      <c r="I65" s="62"/>
      <c r="J65" s="38"/>
      <c r="K65" s="38"/>
      <c r="L65" s="38"/>
      <c r="M65" s="38"/>
      <c r="N65" s="49"/>
      <c r="O65" s="38"/>
      <c r="P65" s="38"/>
      <c r="Q65" s="38"/>
      <c r="R65" s="38"/>
      <c r="S65" s="38"/>
      <c r="T65" s="38"/>
      <c r="U65" s="38"/>
      <c r="V65" s="38"/>
      <c r="W65" s="38"/>
      <c r="X65" s="38"/>
      <c r="Y65" s="38"/>
      <c r="Z65" s="38"/>
      <c r="AA65" s="38"/>
      <c r="AB65" s="38"/>
      <c r="AC65" s="38"/>
      <c r="AD65" s="38"/>
      <c r="AE65" s="38"/>
      <c r="AF65" s="38"/>
      <c r="AG65" s="38"/>
    </row>
    <row r="66" spans="9:33" ht="15.75" customHeight="1">
      <c r="I66" s="62"/>
      <c r="J66" s="38"/>
      <c r="K66" s="38"/>
      <c r="L66" s="38"/>
      <c r="M66" s="38"/>
      <c r="N66" s="49"/>
      <c r="O66" s="38"/>
      <c r="P66" s="38"/>
      <c r="Q66" s="38"/>
      <c r="R66" s="38"/>
      <c r="S66" s="38"/>
      <c r="T66" s="38"/>
      <c r="U66" s="38"/>
      <c r="V66" s="38"/>
      <c r="W66" s="38"/>
      <c r="X66" s="38"/>
      <c r="Y66" s="38"/>
      <c r="Z66" s="38"/>
      <c r="AA66" s="38"/>
      <c r="AB66" s="38"/>
      <c r="AC66" s="38"/>
      <c r="AD66" s="38"/>
      <c r="AE66" s="38"/>
      <c r="AF66" s="38"/>
      <c r="AG66" s="38"/>
    </row>
    <row r="67" spans="9:33" ht="15.75" customHeight="1">
      <c r="I67" s="62"/>
      <c r="J67" s="38"/>
      <c r="K67" s="38"/>
      <c r="L67" s="38"/>
      <c r="M67" s="38"/>
      <c r="N67" s="49"/>
      <c r="O67" s="38"/>
      <c r="P67" s="38"/>
      <c r="Q67" s="38"/>
      <c r="R67" s="38"/>
      <c r="S67" s="38"/>
      <c r="T67" s="38"/>
      <c r="U67" s="38"/>
      <c r="V67" s="38"/>
      <c r="W67" s="38"/>
      <c r="X67" s="38"/>
      <c r="Y67" s="38"/>
      <c r="Z67" s="38"/>
      <c r="AA67" s="38"/>
      <c r="AB67" s="38"/>
      <c r="AC67" s="38"/>
      <c r="AD67" s="38"/>
      <c r="AE67" s="38"/>
      <c r="AF67" s="38"/>
      <c r="AG67" s="38"/>
    </row>
    <row r="68" spans="9:33" ht="15.75" customHeight="1">
      <c r="I68" s="62"/>
      <c r="J68" s="38"/>
      <c r="K68" s="38"/>
      <c r="L68" s="38"/>
      <c r="M68" s="38"/>
      <c r="N68" s="49"/>
      <c r="O68" s="38"/>
      <c r="P68" s="38"/>
      <c r="Q68" s="38"/>
      <c r="R68" s="38"/>
      <c r="S68" s="38"/>
      <c r="T68" s="38"/>
      <c r="U68" s="38"/>
      <c r="V68" s="38"/>
      <c r="W68" s="38"/>
      <c r="X68" s="38"/>
      <c r="Y68" s="38"/>
      <c r="Z68" s="38"/>
      <c r="AA68" s="38"/>
      <c r="AB68" s="38"/>
      <c r="AC68" s="38"/>
      <c r="AD68" s="38"/>
      <c r="AE68" s="38"/>
      <c r="AF68" s="38"/>
      <c r="AG68" s="38"/>
    </row>
    <row r="69" spans="9:33" ht="15.75" customHeight="1">
      <c r="I69" s="62"/>
      <c r="J69" s="38"/>
      <c r="K69" s="38"/>
      <c r="L69" s="38"/>
      <c r="M69" s="38"/>
      <c r="N69" s="49"/>
      <c r="O69" s="38"/>
      <c r="P69" s="38"/>
      <c r="Q69" s="38"/>
      <c r="R69" s="38"/>
      <c r="S69" s="38"/>
      <c r="T69" s="38"/>
      <c r="U69" s="38"/>
      <c r="V69" s="38"/>
      <c r="W69" s="38"/>
      <c r="X69" s="38"/>
      <c r="Y69" s="38"/>
      <c r="Z69" s="38"/>
      <c r="AA69" s="38"/>
      <c r="AB69" s="38"/>
      <c r="AC69" s="38"/>
      <c r="AD69" s="38"/>
      <c r="AE69" s="38"/>
      <c r="AF69" s="38"/>
      <c r="AG69" s="38"/>
    </row>
    <row r="70" spans="9:33" ht="15.75" customHeight="1">
      <c r="I70" s="62"/>
      <c r="J70" s="38"/>
      <c r="K70" s="38"/>
      <c r="L70" s="38"/>
      <c r="M70" s="38"/>
      <c r="N70" s="49"/>
      <c r="O70" s="38"/>
      <c r="P70" s="38"/>
      <c r="Q70" s="38"/>
      <c r="R70" s="38"/>
      <c r="S70" s="38"/>
      <c r="T70" s="38"/>
      <c r="U70" s="38"/>
      <c r="V70" s="38"/>
      <c r="W70" s="38"/>
      <c r="X70" s="38"/>
      <c r="Y70" s="38"/>
      <c r="Z70" s="38"/>
      <c r="AA70" s="38"/>
      <c r="AB70" s="38"/>
      <c r="AC70" s="38"/>
      <c r="AD70" s="38"/>
      <c r="AE70" s="38"/>
      <c r="AF70" s="38"/>
      <c r="AG70" s="38"/>
    </row>
    <row r="71" spans="9:33" ht="15.75" customHeight="1">
      <c r="I71" s="62"/>
      <c r="J71" s="38"/>
      <c r="K71" s="38"/>
      <c r="L71" s="38"/>
      <c r="M71" s="38"/>
      <c r="N71" s="49"/>
      <c r="O71" s="38"/>
      <c r="P71" s="38"/>
      <c r="Q71" s="38"/>
      <c r="R71" s="38"/>
      <c r="S71" s="38"/>
      <c r="T71" s="38"/>
      <c r="U71" s="38"/>
      <c r="V71" s="38"/>
      <c r="W71" s="38"/>
      <c r="X71" s="38"/>
      <c r="Y71" s="38"/>
      <c r="Z71" s="38"/>
      <c r="AA71" s="38"/>
      <c r="AB71" s="38"/>
      <c r="AC71" s="38"/>
      <c r="AD71" s="38"/>
      <c r="AE71" s="38"/>
      <c r="AF71" s="38"/>
      <c r="AG71" s="38"/>
    </row>
    <row r="72" spans="9:33" ht="15.75" customHeight="1">
      <c r="I72" s="62"/>
      <c r="J72" s="38"/>
      <c r="K72" s="38"/>
      <c r="L72" s="38"/>
      <c r="M72" s="38"/>
      <c r="N72" s="49"/>
      <c r="O72" s="38"/>
      <c r="P72" s="38"/>
      <c r="Q72" s="38"/>
      <c r="R72" s="38"/>
      <c r="S72" s="38"/>
      <c r="T72" s="38"/>
      <c r="U72" s="38"/>
      <c r="V72" s="38"/>
      <c r="W72" s="38"/>
      <c r="X72" s="38"/>
      <c r="Y72" s="38"/>
      <c r="Z72" s="38"/>
      <c r="AA72" s="38"/>
      <c r="AB72" s="38"/>
      <c r="AC72" s="38"/>
      <c r="AD72" s="38"/>
      <c r="AE72" s="38"/>
      <c r="AF72" s="38"/>
      <c r="AG72" s="38"/>
    </row>
    <row r="73" spans="9:33" ht="15.75" customHeight="1">
      <c r="I73" s="62"/>
      <c r="J73" s="38"/>
      <c r="K73" s="38"/>
      <c r="L73" s="38"/>
      <c r="M73" s="38"/>
      <c r="N73" s="49"/>
      <c r="O73" s="38"/>
      <c r="P73" s="38"/>
      <c r="Q73" s="38"/>
      <c r="R73" s="38"/>
      <c r="S73" s="38"/>
      <c r="T73" s="38"/>
      <c r="U73" s="38"/>
      <c r="V73" s="38"/>
      <c r="W73" s="38"/>
      <c r="X73" s="38"/>
      <c r="Y73" s="38"/>
      <c r="Z73" s="38"/>
      <c r="AA73" s="38"/>
      <c r="AB73" s="38"/>
      <c r="AC73" s="38"/>
      <c r="AD73" s="38"/>
      <c r="AE73" s="38"/>
      <c r="AF73" s="38"/>
      <c r="AG73" s="38"/>
    </row>
    <row r="74" spans="9:33" ht="15.75" customHeight="1">
      <c r="I74" s="62"/>
      <c r="J74" s="38"/>
      <c r="K74" s="38"/>
      <c r="L74" s="38"/>
      <c r="M74" s="38"/>
      <c r="N74" s="49"/>
      <c r="O74" s="38"/>
      <c r="P74" s="38"/>
      <c r="Q74" s="38"/>
      <c r="R74" s="38"/>
      <c r="S74" s="38"/>
      <c r="T74" s="38"/>
      <c r="U74" s="38"/>
      <c r="V74" s="38"/>
      <c r="W74" s="38"/>
      <c r="X74" s="38"/>
      <c r="Y74" s="38"/>
      <c r="Z74" s="38"/>
      <c r="AA74" s="38"/>
      <c r="AB74" s="38"/>
      <c r="AC74" s="38"/>
      <c r="AD74" s="38"/>
      <c r="AE74" s="38"/>
      <c r="AF74" s="38"/>
      <c r="AG74" s="38"/>
    </row>
    <row r="75" spans="9:33" ht="14.4">
      <c r="I75" s="62"/>
      <c r="J75" s="38"/>
      <c r="K75" s="38"/>
      <c r="L75" s="38"/>
      <c r="M75" s="38"/>
      <c r="N75" s="49"/>
      <c r="O75" s="38"/>
      <c r="P75" s="38"/>
      <c r="Q75" s="38"/>
      <c r="R75" s="38"/>
      <c r="S75" s="38"/>
      <c r="T75" s="38"/>
      <c r="U75" s="38"/>
      <c r="V75" s="38"/>
      <c r="W75" s="38"/>
      <c r="X75" s="38"/>
      <c r="Y75" s="38"/>
      <c r="Z75" s="38"/>
      <c r="AA75" s="38"/>
      <c r="AB75" s="38"/>
      <c r="AC75" s="38"/>
      <c r="AD75" s="38"/>
      <c r="AE75" s="38"/>
      <c r="AF75" s="38"/>
      <c r="AG75" s="38"/>
    </row>
    <row r="76" spans="9:33" ht="15.75" customHeight="1">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row>
    <row r="77" spans="9:33" ht="15.75" customHeight="1" thickBot="1">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row>
    <row r="78" spans="9:33" ht="15.75" customHeight="1">
      <c r="I78" s="56"/>
      <c r="J78" s="57"/>
      <c r="K78" s="57"/>
      <c r="L78" s="57"/>
      <c r="M78" s="57"/>
      <c r="N78" s="58"/>
      <c r="O78" s="38"/>
      <c r="P78" s="38"/>
      <c r="Q78" s="38"/>
      <c r="R78" s="38"/>
      <c r="S78" s="38"/>
      <c r="T78" s="38"/>
      <c r="U78" s="38"/>
      <c r="V78" s="38"/>
      <c r="W78" s="38"/>
      <c r="X78" s="38"/>
      <c r="Y78" s="38"/>
      <c r="Z78" s="38"/>
      <c r="AA78" s="38"/>
      <c r="AB78" s="38"/>
      <c r="AC78" s="38"/>
      <c r="AD78" s="38"/>
      <c r="AE78" s="38"/>
      <c r="AF78" s="38"/>
      <c r="AG78" s="38"/>
    </row>
    <row r="79" spans="9:33" ht="15.75" customHeight="1">
      <c r="I79" s="35"/>
      <c r="J79" s="38"/>
      <c r="K79" s="38"/>
      <c r="L79" s="38"/>
      <c r="M79" s="38"/>
      <c r="N79" s="49"/>
      <c r="O79" s="38"/>
      <c r="P79" s="38"/>
      <c r="Q79" s="38"/>
      <c r="R79" s="38"/>
      <c r="S79" s="38"/>
      <c r="T79" s="38"/>
      <c r="U79" s="38"/>
      <c r="V79" s="38"/>
      <c r="W79" s="38"/>
      <c r="X79" s="38"/>
      <c r="Y79" s="38"/>
      <c r="Z79" s="38"/>
      <c r="AA79" s="38"/>
      <c r="AB79" s="38"/>
      <c r="AC79" s="38"/>
      <c r="AD79" s="38"/>
      <c r="AE79" s="38"/>
      <c r="AF79" s="38"/>
      <c r="AG79" s="38"/>
    </row>
    <row r="80" spans="9:33" ht="15.75" customHeight="1">
      <c r="I80" s="118" t="s">
        <v>103</v>
      </c>
      <c r="J80" s="119"/>
      <c r="K80" s="119"/>
      <c r="L80" s="119"/>
      <c r="M80" s="119"/>
      <c r="N80" s="119"/>
      <c r="O80" s="119"/>
      <c r="P80" s="38"/>
      <c r="Q80" s="38"/>
      <c r="R80" s="38"/>
      <c r="S80" s="38"/>
      <c r="T80" s="38"/>
      <c r="U80" s="38"/>
      <c r="V80" s="38"/>
      <c r="W80" s="38"/>
      <c r="X80" s="38"/>
      <c r="Y80" s="38"/>
      <c r="Z80" s="38"/>
      <c r="AA80" s="38"/>
      <c r="AB80" s="38"/>
      <c r="AC80" s="38"/>
      <c r="AD80" s="38"/>
      <c r="AE80" s="38"/>
      <c r="AF80" s="38"/>
      <c r="AG80" s="38"/>
    </row>
    <row r="81" spans="6:33" ht="31.5" customHeight="1">
      <c r="F81" s="34" t="s">
        <v>95</v>
      </c>
      <c r="I81" s="119"/>
      <c r="J81" s="119"/>
      <c r="K81" s="119"/>
      <c r="L81" s="119"/>
      <c r="M81" s="119"/>
      <c r="N81" s="119"/>
      <c r="O81" s="119"/>
      <c r="P81" s="38"/>
      <c r="Q81" s="38"/>
      <c r="R81" s="38"/>
      <c r="S81" s="38"/>
      <c r="T81" s="38"/>
      <c r="U81" s="38"/>
      <c r="V81" s="38"/>
      <c r="W81" s="38"/>
      <c r="X81" s="38"/>
      <c r="Y81" s="38"/>
      <c r="Z81" s="38"/>
      <c r="AA81" s="38"/>
      <c r="AB81" s="38"/>
      <c r="AC81" s="38"/>
      <c r="AD81" s="38"/>
      <c r="AE81" s="38"/>
      <c r="AF81" s="38"/>
      <c r="AG81" s="38"/>
    </row>
    <row r="82" spans="6:33" ht="15.75" customHeight="1">
      <c r="I82" s="119"/>
      <c r="J82" s="119"/>
      <c r="K82" s="119"/>
      <c r="L82" s="119"/>
      <c r="M82" s="119"/>
      <c r="N82" s="119"/>
      <c r="O82" s="119"/>
      <c r="P82" s="38"/>
      <c r="Q82" s="38"/>
      <c r="R82" s="38"/>
      <c r="S82" s="38"/>
      <c r="T82" s="38"/>
      <c r="U82" s="38"/>
      <c r="V82" s="38"/>
      <c r="W82" s="38"/>
      <c r="X82" s="38"/>
      <c r="Y82" s="38"/>
      <c r="Z82" s="38"/>
      <c r="AA82" s="38"/>
      <c r="AB82" s="38"/>
      <c r="AC82" s="38"/>
      <c r="AD82" s="38"/>
      <c r="AE82" s="38"/>
      <c r="AF82" s="38"/>
      <c r="AG82" s="38"/>
    </row>
    <row r="83" spans="6:33" ht="38.25" customHeight="1">
      <c r="I83" s="119"/>
      <c r="J83" s="119"/>
      <c r="K83" s="119"/>
      <c r="L83" s="119"/>
      <c r="M83" s="119"/>
      <c r="N83" s="119"/>
      <c r="O83" s="119"/>
      <c r="P83" s="38"/>
      <c r="Q83" s="38"/>
      <c r="R83" s="38"/>
      <c r="S83" s="38"/>
      <c r="T83" s="38"/>
      <c r="U83" s="38"/>
      <c r="V83" s="38"/>
      <c r="W83" s="38"/>
      <c r="X83" s="38"/>
      <c r="Y83" s="38"/>
      <c r="Z83" s="38"/>
      <c r="AA83" s="38"/>
      <c r="AB83" s="38"/>
      <c r="AC83" s="38"/>
      <c r="AD83" s="38"/>
      <c r="AE83" s="38"/>
      <c r="AF83" s="38"/>
      <c r="AG83" s="38"/>
    </row>
    <row r="84" spans="6:33" ht="44.25" customHeight="1">
      <c r="I84" s="119"/>
      <c r="J84" s="119"/>
      <c r="K84" s="119"/>
      <c r="L84" s="119"/>
      <c r="M84" s="119"/>
      <c r="N84" s="119"/>
      <c r="O84" s="119"/>
      <c r="P84" s="38"/>
      <c r="Q84" s="38"/>
      <c r="R84" s="38"/>
      <c r="S84" s="38"/>
      <c r="T84" s="38"/>
      <c r="U84" s="38"/>
      <c r="V84" s="38"/>
      <c r="W84" s="38"/>
      <c r="X84" s="38"/>
      <c r="Y84" s="38"/>
      <c r="Z84" s="38"/>
      <c r="AA84" s="38"/>
      <c r="AB84" s="38"/>
      <c r="AC84" s="38"/>
      <c r="AD84" s="38"/>
      <c r="AE84" s="38"/>
      <c r="AF84" s="38"/>
      <c r="AG84" s="38"/>
    </row>
    <row r="85" spans="6:33" ht="15.75" customHeight="1">
      <c r="I85" s="40"/>
      <c r="J85" s="38"/>
      <c r="K85" s="38"/>
      <c r="L85" s="38"/>
      <c r="M85" s="38"/>
      <c r="N85" s="49"/>
      <c r="O85" s="38"/>
      <c r="P85" s="38"/>
      <c r="Q85" s="38"/>
      <c r="R85" s="38"/>
      <c r="S85" s="38"/>
      <c r="T85" s="38"/>
      <c r="U85" s="38"/>
      <c r="V85" s="38"/>
      <c r="W85" s="38"/>
      <c r="X85" s="38"/>
      <c r="Y85" s="38"/>
      <c r="Z85" s="38"/>
      <c r="AA85" s="38"/>
      <c r="AB85" s="38"/>
      <c r="AC85" s="38"/>
      <c r="AD85" s="38"/>
      <c r="AE85" s="38"/>
      <c r="AF85" s="38"/>
      <c r="AG85" s="38"/>
    </row>
    <row r="86" spans="6:33" ht="15.75" customHeight="1">
      <c r="I86" s="51"/>
      <c r="J86" s="38"/>
      <c r="K86" s="38"/>
      <c r="L86" s="38"/>
      <c r="M86" s="38"/>
      <c r="N86" s="49"/>
      <c r="O86" s="38"/>
      <c r="P86" s="38"/>
      <c r="Q86" s="38"/>
      <c r="R86" s="38"/>
      <c r="S86" s="38"/>
      <c r="T86" s="38"/>
      <c r="U86" s="38"/>
      <c r="V86" s="38"/>
      <c r="W86" s="38"/>
      <c r="X86" s="38"/>
      <c r="Y86" s="38"/>
      <c r="Z86" s="38"/>
      <c r="AA86" s="38"/>
      <c r="AB86" s="38"/>
      <c r="AC86" s="38"/>
      <c r="AD86" s="38"/>
      <c r="AE86" s="38"/>
      <c r="AF86" s="38"/>
      <c r="AG86" s="38"/>
    </row>
    <row r="87" spans="6:33" ht="15.75" customHeight="1">
      <c r="I87" s="35" t="s">
        <v>62</v>
      </c>
      <c r="J87" s="38"/>
      <c r="K87" s="38"/>
      <c r="L87" s="38"/>
      <c r="M87" s="38"/>
      <c r="N87" s="49"/>
      <c r="O87" s="38"/>
      <c r="P87" s="38"/>
      <c r="Q87" s="38"/>
      <c r="R87" s="38"/>
      <c r="S87" s="38"/>
      <c r="T87" s="38"/>
      <c r="U87" s="38"/>
      <c r="V87" s="38"/>
      <c r="W87" s="38"/>
      <c r="X87" s="38"/>
      <c r="Y87" s="38"/>
      <c r="Z87" s="38"/>
      <c r="AA87" s="38"/>
      <c r="AB87" s="38"/>
      <c r="AC87" s="38"/>
      <c r="AD87" s="38"/>
      <c r="AE87" s="38"/>
      <c r="AF87" s="38"/>
      <c r="AG87" s="38"/>
    </row>
    <row r="88" spans="6:33" ht="15.75" customHeight="1">
      <c r="I88" s="42" t="s">
        <v>75</v>
      </c>
      <c r="K88" s="38"/>
      <c r="L88" s="42" t="s">
        <v>76</v>
      </c>
      <c r="N88" s="49"/>
      <c r="O88" s="38"/>
      <c r="P88" s="38"/>
      <c r="Q88" s="38"/>
      <c r="R88" s="38"/>
      <c r="S88" s="38"/>
      <c r="T88" s="38"/>
      <c r="U88" s="38"/>
      <c r="V88" s="38"/>
      <c r="W88" s="38"/>
      <c r="X88" s="38"/>
      <c r="Y88" s="38"/>
      <c r="Z88" s="38"/>
      <c r="AA88" s="38"/>
      <c r="AB88" s="38"/>
      <c r="AC88" s="38"/>
      <c r="AD88" s="38"/>
      <c r="AE88" s="38"/>
      <c r="AF88" s="38"/>
      <c r="AG88" s="38"/>
    </row>
    <row r="89" spans="6:33" ht="15.75" customHeight="1">
      <c r="I89" s="43">
        <v>30</v>
      </c>
      <c r="J89" s="44" t="s">
        <v>65</v>
      </c>
      <c r="K89" s="38"/>
      <c r="L89" s="45">
        <v>60</v>
      </c>
      <c r="M89" s="44" t="s">
        <v>65</v>
      </c>
      <c r="N89" s="49"/>
      <c r="O89" s="38"/>
      <c r="P89" s="38"/>
      <c r="Q89" s="38"/>
      <c r="R89" s="38"/>
      <c r="S89" s="38"/>
      <c r="T89" s="38"/>
      <c r="U89" s="38"/>
      <c r="V89" s="38"/>
      <c r="W89" s="38"/>
      <c r="X89" s="38"/>
      <c r="Y89" s="38"/>
      <c r="Z89" s="38"/>
      <c r="AA89" s="38"/>
      <c r="AB89" s="38"/>
      <c r="AC89" s="38"/>
      <c r="AD89" s="38"/>
      <c r="AE89" s="38"/>
      <c r="AF89" s="38"/>
      <c r="AG89" s="38"/>
    </row>
    <row r="90" spans="6:33" ht="15.75" customHeight="1">
      <c r="I90" s="61">
        <v>6.1600000000000002E-2</v>
      </c>
      <c r="J90" s="44" t="s">
        <v>66</v>
      </c>
      <c r="K90" s="38"/>
      <c r="L90" s="47">
        <v>0.1268</v>
      </c>
      <c r="M90" s="44" t="s">
        <v>66</v>
      </c>
      <c r="N90" s="49"/>
      <c r="O90" s="38"/>
      <c r="P90" s="38"/>
      <c r="Q90" s="38"/>
      <c r="R90" s="38"/>
      <c r="S90" s="38"/>
      <c r="T90" s="38"/>
      <c r="U90" s="38"/>
      <c r="V90" s="38"/>
      <c r="W90" s="38"/>
      <c r="X90" s="38"/>
      <c r="Y90" s="38"/>
      <c r="Z90" s="38"/>
      <c r="AA90" s="38"/>
      <c r="AB90" s="38"/>
      <c r="AC90" s="38"/>
      <c r="AD90" s="38"/>
      <c r="AE90" s="38"/>
      <c r="AF90" s="38"/>
      <c r="AG90" s="38"/>
    </row>
    <row r="91" spans="6:33" ht="15.75" customHeight="1">
      <c r="I91" s="66">
        <f>(1+I90)^(1/12)-1</f>
        <v>4.9938616381550727E-3</v>
      </c>
      <c r="J91" s="44" t="s">
        <v>77</v>
      </c>
      <c r="K91" s="38"/>
      <c r="L91" s="46">
        <f>(1+L90)^(1/12)-1</f>
        <v>9.9981303892207052E-3</v>
      </c>
      <c r="M91" s="44" t="s">
        <v>77</v>
      </c>
      <c r="N91" s="49"/>
      <c r="O91" s="38"/>
      <c r="P91" s="38"/>
      <c r="Q91" s="38"/>
      <c r="R91" s="38"/>
      <c r="S91" s="38"/>
      <c r="T91" s="38"/>
      <c r="U91" s="38"/>
      <c r="V91" s="38"/>
      <c r="W91" s="38"/>
      <c r="X91" s="38"/>
      <c r="Y91" s="38"/>
      <c r="Z91" s="38"/>
      <c r="AA91" s="38"/>
      <c r="AB91" s="38"/>
      <c r="AC91" s="38"/>
      <c r="AD91" s="38"/>
      <c r="AE91" s="38"/>
      <c r="AF91" s="38"/>
      <c r="AG91" s="38"/>
    </row>
    <row r="92" spans="6:33" ht="15.75" customHeight="1">
      <c r="I92" s="43">
        <v>300</v>
      </c>
      <c r="J92" s="44" t="s">
        <v>68</v>
      </c>
      <c r="K92" s="38"/>
      <c r="L92" s="45">
        <v>-300</v>
      </c>
      <c r="M92" s="44" t="s">
        <v>68</v>
      </c>
      <c r="N92" s="49"/>
      <c r="O92" s="38"/>
      <c r="P92" s="38"/>
      <c r="Q92" s="38"/>
      <c r="R92" s="38"/>
      <c r="S92" s="38"/>
      <c r="T92" s="38"/>
      <c r="U92" s="38"/>
      <c r="V92" s="38"/>
      <c r="W92" s="38"/>
      <c r="X92" s="38"/>
      <c r="Y92" s="38"/>
      <c r="Z92" s="38"/>
      <c r="AA92" s="38"/>
      <c r="AB92" s="38"/>
      <c r="AC92" s="38"/>
      <c r="AD92" s="38"/>
      <c r="AE92" s="38"/>
      <c r="AF92" s="38"/>
      <c r="AG92" s="38"/>
    </row>
    <row r="93" spans="6:33" ht="15.75" customHeight="1">
      <c r="I93" s="43" t="s">
        <v>69</v>
      </c>
      <c r="J93" s="44" t="s">
        <v>78</v>
      </c>
      <c r="K93" s="38"/>
      <c r="L93" s="45" t="s">
        <v>69</v>
      </c>
      <c r="M93" s="44" t="s">
        <v>78</v>
      </c>
      <c r="N93" s="49"/>
      <c r="O93" s="38"/>
      <c r="P93" s="38"/>
      <c r="Q93" s="38"/>
      <c r="R93" s="38"/>
      <c r="S93" s="38"/>
      <c r="T93" s="38"/>
      <c r="U93" s="38"/>
      <c r="V93" s="38"/>
      <c r="W93" s="38"/>
      <c r="X93" s="38"/>
      <c r="Y93" s="38"/>
      <c r="Z93" s="38"/>
      <c r="AA93" s="38"/>
      <c r="AB93" s="38"/>
      <c r="AC93" s="38"/>
      <c r="AD93" s="38"/>
      <c r="AE93" s="38"/>
      <c r="AF93" s="38"/>
      <c r="AG93" s="38"/>
    </row>
    <row r="94" spans="6:33" ht="15.75" customHeight="1">
      <c r="I94" s="51"/>
      <c r="J94" s="38"/>
      <c r="K94" s="38"/>
      <c r="L94" s="38"/>
      <c r="M94" s="38"/>
      <c r="N94" s="49"/>
      <c r="O94" s="38"/>
      <c r="P94" s="38"/>
      <c r="Q94" s="38"/>
      <c r="R94" s="38"/>
      <c r="S94" s="38"/>
      <c r="T94" s="38"/>
      <c r="U94" s="38"/>
      <c r="V94" s="38"/>
      <c r="W94" s="38"/>
      <c r="X94" s="38"/>
      <c r="Y94" s="38"/>
      <c r="Z94" s="38"/>
      <c r="AA94" s="38"/>
      <c r="AB94" s="38"/>
      <c r="AC94" s="38"/>
      <c r="AD94" s="38"/>
      <c r="AE94" s="38"/>
      <c r="AF94" s="38"/>
      <c r="AG94" s="38"/>
    </row>
    <row r="95" spans="6:33" ht="15.75" customHeight="1">
      <c r="I95" s="120">
        <f>FV(I91,I89,I92,,)</f>
        <v>-9683.1252833489179</v>
      </c>
      <c r="J95" s="50" t="s">
        <v>79</v>
      </c>
      <c r="K95" s="38"/>
      <c r="L95" s="122">
        <f>FV(L91,L89,L92,,)</f>
        <v>24499.42853067609</v>
      </c>
      <c r="M95" s="69" t="s">
        <v>78</v>
      </c>
      <c r="N95" s="49"/>
      <c r="O95" s="38"/>
      <c r="P95" s="38"/>
      <c r="Q95" s="38"/>
      <c r="R95" s="38"/>
      <c r="S95" s="38"/>
      <c r="T95" s="38"/>
      <c r="U95" s="38"/>
      <c r="V95" s="38"/>
      <c r="W95" s="38"/>
      <c r="X95" s="38"/>
      <c r="Y95" s="38"/>
      <c r="Z95" s="38"/>
      <c r="AA95" s="38"/>
      <c r="AB95" s="38"/>
      <c r="AC95" s="38"/>
      <c r="AD95" s="38"/>
      <c r="AE95" s="38"/>
      <c r="AF95" s="38"/>
      <c r="AG95" s="38"/>
    </row>
    <row r="96" spans="6:33" ht="15.75" customHeight="1">
      <c r="I96" s="122">
        <f>FV(L91,L89,,I95)</f>
        <v>17589.348045442646</v>
      </c>
      <c r="J96" s="69" t="s">
        <v>78</v>
      </c>
      <c r="K96" s="38"/>
      <c r="L96" s="68"/>
      <c r="M96" s="69"/>
      <c r="N96" s="49"/>
      <c r="O96" s="38"/>
      <c r="P96" s="38"/>
      <c r="Q96" s="38"/>
      <c r="R96" s="38"/>
      <c r="S96" s="38"/>
      <c r="T96" s="38"/>
      <c r="U96" s="38"/>
      <c r="V96" s="38"/>
      <c r="W96" s="38"/>
      <c r="X96" s="38"/>
      <c r="Y96" s="38"/>
      <c r="Z96" s="38"/>
      <c r="AA96" s="38"/>
      <c r="AB96" s="38"/>
      <c r="AC96" s="38"/>
      <c r="AD96" s="38"/>
      <c r="AE96" s="38"/>
      <c r="AF96" s="38"/>
      <c r="AG96" s="38"/>
    </row>
    <row r="97" spans="6:33" ht="14.4">
      <c r="I97" s="51"/>
      <c r="J97" s="38"/>
      <c r="K97" s="38"/>
      <c r="L97" s="38"/>
      <c r="M97" s="38"/>
      <c r="N97" s="49"/>
      <c r="O97" s="38"/>
      <c r="P97" s="38"/>
      <c r="Q97" s="38"/>
      <c r="R97" s="38"/>
      <c r="S97" s="38"/>
      <c r="T97" s="38"/>
      <c r="U97" s="38"/>
      <c r="V97" s="38"/>
      <c r="W97" s="38"/>
      <c r="X97" s="38"/>
      <c r="Y97" s="38"/>
      <c r="Z97" s="38"/>
      <c r="AA97" s="38"/>
      <c r="AB97" s="38"/>
      <c r="AC97" s="38"/>
      <c r="AD97" s="38"/>
      <c r="AE97" s="38"/>
      <c r="AF97" s="38"/>
      <c r="AG97" s="38"/>
    </row>
    <row r="98" spans="6:33" ht="15.75" customHeight="1">
      <c r="I98" s="51"/>
      <c r="J98" s="38"/>
      <c r="K98" s="38"/>
      <c r="L98" s="38"/>
      <c r="M98" s="38"/>
      <c r="N98" s="49"/>
      <c r="O98" s="38"/>
      <c r="P98" s="38"/>
      <c r="Q98" s="38"/>
      <c r="R98" s="38"/>
      <c r="S98" s="38"/>
      <c r="T98" s="38"/>
      <c r="U98" s="38"/>
      <c r="V98" s="38"/>
      <c r="W98" s="38"/>
      <c r="X98" s="38"/>
      <c r="Y98" s="38"/>
      <c r="Z98" s="38"/>
      <c r="AA98" s="38"/>
      <c r="AB98" s="38"/>
      <c r="AC98" s="38"/>
      <c r="AD98" s="38"/>
      <c r="AE98" s="38"/>
      <c r="AF98" s="38"/>
      <c r="AG98" s="38"/>
    </row>
    <row r="99" spans="6:33" ht="15.75" customHeight="1">
      <c r="I99" s="52">
        <f>I96+L95</f>
        <v>42088.776576118733</v>
      </c>
      <c r="J99" s="50" t="s">
        <v>78</v>
      </c>
      <c r="K99" s="38" t="s">
        <v>80</v>
      </c>
      <c r="L99" s="38"/>
      <c r="M99" s="38"/>
      <c r="N99" s="49"/>
      <c r="O99" s="38"/>
      <c r="P99" s="38"/>
      <c r="Q99" s="38"/>
      <c r="R99" s="38"/>
      <c r="S99" s="38"/>
      <c r="T99" s="38"/>
      <c r="U99" s="38"/>
      <c r="V99" s="38"/>
      <c r="W99" s="38"/>
      <c r="X99" s="38"/>
      <c r="Y99" s="38"/>
      <c r="Z99" s="38"/>
      <c r="AA99" s="38"/>
      <c r="AB99" s="38"/>
      <c r="AC99" s="38"/>
      <c r="AD99" s="38"/>
      <c r="AE99" s="38"/>
      <c r="AF99" s="38"/>
      <c r="AG99" s="38"/>
    </row>
    <row r="100" spans="6:33" ht="15.75" customHeight="1" thickBot="1">
      <c r="I100" s="63"/>
      <c r="J100" s="64"/>
      <c r="K100" s="64" t="s">
        <v>81</v>
      </c>
      <c r="L100" s="64"/>
      <c r="M100" s="64"/>
      <c r="N100" s="65"/>
      <c r="O100" s="38"/>
      <c r="P100" s="38"/>
      <c r="Q100" s="38"/>
      <c r="R100" s="38"/>
      <c r="S100" s="38"/>
      <c r="T100" s="38"/>
      <c r="U100" s="38"/>
      <c r="V100" s="38"/>
      <c r="W100" s="38"/>
      <c r="X100" s="38"/>
      <c r="Y100" s="38"/>
      <c r="Z100" s="38"/>
      <c r="AA100" s="38"/>
      <c r="AB100" s="38"/>
      <c r="AC100" s="38"/>
      <c r="AD100" s="38"/>
      <c r="AE100" s="38"/>
      <c r="AF100" s="38"/>
      <c r="AG100" s="38"/>
    </row>
    <row r="101" spans="6:33" ht="15.75" customHeight="1">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row>
    <row r="102" spans="6:33" ht="15.75" customHeight="1">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row>
    <row r="103" spans="6:33" ht="15.75" customHeight="1">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row>
    <row r="104" spans="6:33" ht="15.75" customHeight="1" thickBot="1">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row>
    <row r="105" spans="6:33" ht="15.75" customHeight="1">
      <c r="I105" s="56"/>
      <c r="J105" s="57"/>
      <c r="K105" s="57"/>
      <c r="L105" s="57"/>
      <c r="M105" s="57"/>
      <c r="N105" s="58"/>
      <c r="O105" s="38"/>
      <c r="P105" s="38"/>
      <c r="Q105" s="38"/>
      <c r="R105" s="38"/>
      <c r="S105" s="38"/>
      <c r="T105" s="38"/>
      <c r="U105" s="38"/>
      <c r="V105" s="38"/>
      <c r="W105" s="38"/>
      <c r="X105" s="38"/>
      <c r="Y105" s="38"/>
      <c r="Z105" s="38"/>
      <c r="AA105" s="38"/>
      <c r="AB105" s="38"/>
      <c r="AC105" s="38"/>
      <c r="AD105" s="38"/>
      <c r="AE105" s="38"/>
      <c r="AF105" s="38"/>
      <c r="AG105" s="38"/>
    </row>
    <row r="106" spans="6:33" ht="15.75" customHeight="1">
      <c r="I106" s="35"/>
      <c r="J106" s="38"/>
      <c r="K106" s="38"/>
      <c r="L106" s="38"/>
      <c r="M106" s="38"/>
      <c r="N106" s="49"/>
      <c r="O106" s="38"/>
      <c r="P106" s="38"/>
      <c r="Q106" s="38"/>
      <c r="R106" s="38"/>
      <c r="S106" s="38"/>
      <c r="T106" s="38"/>
      <c r="U106" s="38"/>
      <c r="V106" s="38"/>
      <c r="W106" s="38"/>
      <c r="X106" s="38"/>
      <c r="Y106" s="38"/>
      <c r="Z106" s="38"/>
      <c r="AA106" s="38"/>
      <c r="AB106" s="38"/>
      <c r="AC106" s="38"/>
      <c r="AD106" s="38"/>
      <c r="AE106" s="38"/>
      <c r="AF106" s="38"/>
      <c r="AG106" s="38"/>
    </row>
    <row r="107" spans="6:33" ht="15.75" customHeight="1">
      <c r="I107" s="102" t="s">
        <v>104</v>
      </c>
      <c r="J107" s="103"/>
      <c r="K107" s="103"/>
      <c r="L107" s="103"/>
      <c r="M107" s="103"/>
      <c r="N107" s="103"/>
      <c r="O107" s="103"/>
      <c r="P107" s="38"/>
      <c r="Q107" s="38"/>
      <c r="R107" s="38"/>
      <c r="S107" s="38"/>
      <c r="T107" s="38"/>
      <c r="U107" s="38"/>
      <c r="V107" s="38"/>
      <c r="W107" s="38"/>
      <c r="X107" s="38"/>
      <c r="Y107" s="38"/>
      <c r="Z107" s="38"/>
      <c r="AA107" s="38"/>
      <c r="AB107" s="38"/>
      <c r="AC107" s="38"/>
      <c r="AD107" s="38"/>
      <c r="AE107" s="38"/>
      <c r="AF107" s="38"/>
      <c r="AG107" s="38"/>
    </row>
    <row r="108" spans="6:33" ht="17.399999999999999">
      <c r="F108" s="34" t="s">
        <v>96</v>
      </c>
      <c r="I108" s="103"/>
      <c r="J108" s="103"/>
      <c r="K108" s="103"/>
      <c r="L108" s="103"/>
      <c r="M108" s="103"/>
      <c r="N108" s="103"/>
      <c r="O108" s="103"/>
      <c r="P108" s="38"/>
      <c r="Q108" s="38"/>
      <c r="R108" s="38"/>
      <c r="S108" s="38"/>
      <c r="T108" s="38"/>
      <c r="U108" s="38"/>
      <c r="V108" s="38"/>
      <c r="W108" s="38"/>
      <c r="X108" s="38"/>
      <c r="Y108" s="38"/>
      <c r="Z108" s="38"/>
      <c r="AA108" s="38"/>
      <c r="AB108" s="38"/>
      <c r="AC108" s="38"/>
      <c r="AD108" s="38"/>
      <c r="AE108" s="38"/>
      <c r="AF108" s="38"/>
      <c r="AG108" s="38"/>
    </row>
    <row r="109" spans="6:33" ht="41.25" customHeight="1">
      <c r="I109" s="103"/>
      <c r="J109" s="103"/>
      <c r="K109" s="103"/>
      <c r="L109" s="103"/>
      <c r="M109" s="103"/>
      <c r="N109" s="103"/>
      <c r="O109" s="103"/>
      <c r="P109" s="38"/>
      <c r="Q109" s="38"/>
      <c r="R109" s="38"/>
      <c r="S109" s="38"/>
      <c r="T109" s="38"/>
      <c r="U109" s="38"/>
      <c r="V109" s="38"/>
      <c r="W109" s="38"/>
      <c r="X109" s="38"/>
      <c r="Y109" s="38"/>
      <c r="Z109" s="38"/>
      <c r="AA109" s="38"/>
      <c r="AB109" s="38"/>
      <c r="AC109" s="38"/>
      <c r="AD109" s="38"/>
      <c r="AE109" s="38"/>
      <c r="AF109" s="38"/>
      <c r="AG109" s="38"/>
    </row>
    <row r="110" spans="6:33" ht="41.25" customHeight="1">
      <c r="I110" s="103"/>
      <c r="J110" s="103"/>
      <c r="K110" s="103"/>
      <c r="L110" s="103"/>
      <c r="M110" s="103"/>
      <c r="N110" s="103"/>
      <c r="O110" s="103"/>
      <c r="P110" s="38"/>
      <c r="Q110" s="38"/>
      <c r="R110" s="38"/>
      <c r="S110" s="38"/>
      <c r="T110" s="38"/>
      <c r="U110" s="38"/>
      <c r="V110" s="38"/>
      <c r="W110" s="38"/>
      <c r="X110" s="38"/>
      <c r="Y110" s="38"/>
      <c r="Z110" s="38"/>
      <c r="AA110" s="38"/>
      <c r="AB110" s="38"/>
      <c r="AC110" s="38"/>
      <c r="AD110" s="38"/>
      <c r="AE110" s="38"/>
      <c r="AF110" s="38"/>
      <c r="AG110" s="38"/>
    </row>
    <row r="111" spans="6:33" ht="47.25" customHeight="1">
      <c r="I111" s="103"/>
      <c r="J111" s="103"/>
      <c r="K111" s="103"/>
      <c r="L111" s="103"/>
      <c r="M111" s="103"/>
      <c r="N111" s="103"/>
      <c r="O111" s="103"/>
      <c r="P111" s="38"/>
      <c r="Q111" s="38"/>
      <c r="R111" s="38"/>
      <c r="S111" s="38"/>
      <c r="T111" s="38"/>
      <c r="U111" s="38"/>
      <c r="V111" s="38"/>
      <c r="W111" s="38"/>
      <c r="X111" s="38"/>
      <c r="Y111" s="38"/>
      <c r="Z111" s="38"/>
      <c r="AA111" s="38"/>
      <c r="AB111" s="38"/>
      <c r="AC111" s="38"/>
      <c r="AD111" s="38"/>
      <c r="AE111" s="38"/>
      <c r="AF111" s="38"/>
      <c r="AG111" s="38"/>
    </row>
    <row r="112" spans="6:33" ht="15.75" customHeight="1">
      <c r="I112" s="40"/>
      <c r="J112" s="38"/>
      <c r="K112" s="38"/>
      <c r="L112" s="38"/>
      <c r="M112" s="38"/>
      <c r="N112" s="49"/>
      <c r="O112" s="38"/>
      <c r="P112" s="38"/>
      <c r="Q112" s="38"/>
      <c r="R112" s="38"/>
      <c r="S112" s="38"/>
      <c r="T112" s="38"/>
      <c r="U112" s="38"/>
      <c r="V112" s="38"/>
      <c r="W112" s="38"/>
      <c r="X112" s="38"/>
      <c r="Y112" s="38"/>
      <c r="Z112" s="38"/>
      <c r="AA112" s="38"/>
      <c r="AB112" s="38"/>
      <c r="AC112" s="38"/>
      <c r="AD112" s="38"/>
      <c r="AE112" s="38"/>
      <c r="AF112" s="38"/>
      <c r="AG112" s="38"/>
    </row>
    <row r="113" spans="9:33" ht="15.75" customHeight="1">
      <c r="I113" s="51"/>
      <c r="J113" s="38"/>
      <c r="K113" s="38"/>
      <c r="L113" s="38"/>
      <c r="M113" s="38"/>
      <c r="N113" s="49"/>
      <c r="O113" s="38"/>
      <c r="P113" s="38"/>
      <c r="Q113" s="38"/>
      <c r="R113" s="38"/>
      <c r="S113" s="38"/>
      <c r="T113" s="38"/>
      <c r="U113" s="38"/>
      <c r="V113" s="38"/>
      <c r="W113" s="38"/>
      <c r="X113" s="38"/>
      <c r="Y113" s="38"/>
      <c r="Z113" s="38"/>
      <c r="AA113" s="38"/>
      <c r="AB113" s="38"/>
      <c r="AC113" s="38"/>
      <c r="AD113" s="38"/>
      <c r="AE113" s="38"/>
      <c r="AF113" s="38"/>
      <c r="AG113" s="38"/>
    </row>
    <row r="114" spans="9:33" ht="15.75" customHeight="1">
      <c r="I114" s="35" t="s">
        <v>62</v>
      </c>
      <c r="J114" s="38"/>
      <c r="K114" s="38"/>
      <c r="L114" s="38"/>
      <c r="M114" s="38"/>
      <c r="N114" s="49"/>
      <c r="O114" s="38"/>
      <c r="P114" s="38"/>
      <c r="Q114" s="38"/>
      <c r="R114" s="38"/>
      <c r="S114" s="38"/>
      <c r="T114" s="38"/>
      <c r="U114" s="38"/>
      <c r="V114" s="38"/>
      <c r="W114" s="38"/>
      <c r="X114" s="38"/>
      <c r="Y114" s="38"/>
      <c r="Z114" s="38"/>
      <c r="AA114" s="38"/>
      <c r="AB114" s="38"/>
      <c r="AC114" s="38"/>
      <c r="AD114" s="38"/>
      <c r="AE114" s="38"/>
      <c r="AF114" s="38"/>
      <c r="AG114" s="38"/>
    </row>
    <row r="115" spans="9:33" ht="15.75" customHeight="1">
      <c r="I115" s="42" t="s">
        <v>82</v>
      </c>
      <c r="K115" s="38"/>
      <c r="L115" s="42" t="s">
        <v>83</v>
      </c>
      <c r="N115" s="49"/>
      <c r="O115" s="38"/>
      <c r="P115" s="38"/>
      <c r="Q115" s="38"/>
      <c r="R115" s="38"/>
      <c r="S115" s="38"/>
      <c r="T115" s="38"/>
      <c r="U115" s="38"/>
      <c r="V115" s="38"/>
      <c r="W115" s="38"/>
      <c r="X115" s="38"/>
      <c r="Y115" s="38"/>
      <c r="Z115" s="38"/>
      <c r="AA115" s="38"/>
      <c r="AB115" s="38"/>
      <c r="AC115" s="38"/>
      <c r="AD115" s="38"/>
      <c r="AE115" s="38"/>
      <c r="AF115" s="38"/>
      <c r="AG115" s="38"/>
    </row>
    <row r="116" spans="9:33" ht="15.75" customHeight="1">
      <c r="I116" s="43">
        <v>17</v>
      </c>
      <c r="J116" s="44" t="s">
        <v>65</v>
      </c>
      <c r="K116" s="38"/>
      <c r="L116" s="45">
        <v>3</v>
      </c>
      <c r="M116" s="44" t="s">
        <v>65</v>
      </c>
      <c r="N116" s="49"/>
      <c r="O116" s="38"/>
      <c r="P116" s="38"/>
      <c r="Q116" s="38"/>
      <c r="R116" s="38"/>
      <c r="S116" s="38"/>
      <c r="T116" s="38"/>
      <c r="U116" s="38"/>
      <c r="V116" s="38"/>
      <c r="W116" s="38"/>
      <c r="X116" s="38"/>
      <c r="Y116" s="38"/>
      <c r="Z116" s="38"/>
      <c r="AA116" s="38"/>
      <c r="AB116" s="38"/>
      <c r="AC116" s="38"/>
      <c r="AD116" s="38"/>
      <c r="AE116" s="38"/>
      <c r="AF116" s="38"/>
      <c r="AG116" s="38"/>
    </row>
    <row r="117" spans="9:33" ht="14.4">
      <c r="I117" s="61">
        <v>0.19400000000000001</v>
      </c>
      <c r="J117" s="44" t="s">
        <v>66</v>
      </c>
      <c r="K117" s="38"/>
      <c r="L117" s="47">
        <f>I117</f>
        <v>0.19400000000000001</v>
      </c>
      <c r="M117" s="44" t="s">
        <v>66</v>
      </c>
      <c r="N117" s="49"/>
      <c r="O117" s="38"/>
      <c r="P117" s="38"/>
      <c r="Q117" s="38"/>
      <c r="R117" s="38"/>
      <c r="S117" s="38"/>
      <c r="T117" s="38"/>
      <c r="U117" s="38"/>
      <c r="V117" s="38"/>
      <c r="W117" s="38"/>
      <c r="X117" s="38"/>
      <c r="Y117" s="38"/>
      <c r="Z117" s="38"/>
      <c r="AA117" s="38"/>
      <c r="AB117" s="38"/>
      <c r="AC117" s="38"/>
      <c r="AD117" s="38"/>
      <c r="AE117" s="38"/>
      <c r="AF117" s="38"/>
      <c r="AG117" s="38"/>
    </row>
    <row r="118" spans="9:33" ht="15.75" customHeight="1">
      <c r="I118" s="66">
        <f>(1+I117)^(1/6)-1</f>
        <v>2.9992481288572126E-2</v>
      </c>
      <c r="J118" s="44" t="s">
        <v>84</v>
      </c>
      <c r="K118" s="38"/>
      <c r="L118" s="47">
        <f>(1+L117)^(1/12)-1</f>
        <v>1.48854522992099E-2</v>
      </c>
      <c r="M118" s="44" t="s">
        <v>77</v>
      </c>
      <c r="N118" s="49"/>
      <c r="O118" s="38"/>
      <c r="P118" s="38"/>
      <c r="Q118" s="38"/>
      <c r="R118" s="38"/>
      <c r="S118" s="38"/>
      <c r="T118" s="38"/>
      <c r="U118" s="38"/>
      <c r="V118" s="38"/>
      <c r="W118" s="38"/>
      <c r="X118" s="38"/>
      <c r="Y118" s="38"/>
      <c r="Z118" s="38"/>
      <c r="AA118" s="38"/>
      <c r="AB118" s="38"/>
      <c r="AC118" s="38"/>
      <c r="AD118" s="38"/>
      <c r="AE118" s="38"/>
      <c r="AF118" s="38"/>
      <c r="AG118" s="38"/>
    </row>
    <row r="119" spans="9:33" ht="15.75" customHeight="1">
      <c r="I119" s="43">
        <v>10000</v>
      </c>
      <c r="J119" s="44" t="s">
        <v>68</v>
      </c>
      <c r="K119" s="38"/>
      <c r="L119" s="45">
        <v>2200</v>
      </c>
      <c r="M119" s="44" t="s">
        <v>68</v>
      </c>
      <c r="N119" s="49"/>
      <c r="O119" s="38"/>
      <c r="P119" s="38"/>
      <c r="Q119" s="38"/>
      <c r="R119" s="38"/>
      <c r="S119" s="38"/>
      <c r="T119" s="38"/>
      <c r="U119" s="38"/>
      <c r="V119" s="38"/>
      <c r="W119" s="38"/>
      <c r="X119" s="38"/>
      <c r="Y119" s="38"/>
      <c r="Z119" s="38"/>
      <c r="AA119" s="38"/>
      <c r="AB119" s="38"/>
      <c r="AC119" s="38"/>
      <c r="AD119" s="38"/>
      <c r="AE119" s="38"/>
      <c r="AF119" s="38"/>
      <c r="AG119" s="38"/>
    </row>
    <row r="120" spans="9:33" ht="15.75" customHeight="1">
      <c r="I120" s="43" t="s">
        <v>69</v>
      </c>
      <c r="J120" s="44" t="s">
        <v>70</v>
      </c>
      <c r="K120" s="38"/>
      <c r="L120" s="45" t="s">
        <v>69</v>
      </c>
      <c r="M120" s="44" t="s">
        <v>70</v>
      </c>
      <c r="N120" s="49"/>
      <c r="O120" s="38"/>
      <c r="P120" s="38"/>
      <c r="Q120" s="38"/>
      <c r="R120" s="38"/>
      <c r="S120" s="38"/>
      <c r="T120" s="38"/>
      <c r="U120" s="38"/>
      <c r="V120" s="38"/>
      <c r="W120" s="38"/>
      <c r="X120" s="38"/>
      <c r="Y120" s="38"/>
      <c r="Z120" s="38"/>
      <c r="AA120" s="38"/>
      <c r="AB120" s="38"/>
      <c r="AC120" s="38"/>
      <c r="AD120" s="38"/>
      <c r="AE120" s="38"/>
      <c r="AF120" s="38"/>
      <c r="AG120" s="38"/>
    </row>
    <row r="121" spans="9:33" ht="15.75" customHeight="1">
      <c r="I121" s="51"/>
      <c r="J121" s="38"/>
      <c r="K121" s="38"/>
      <c r="L121" s="38"/>
      <c r="M121" s="38"/>
      <c r="N121" s="49"/>
      <c r="O121" s="38"/>
      <c r="P121" s="38"/>
      <c r="Q121" s="38"/>
      <c r="R121" s="38"/>
      <c r="S121" s="38"/>
      <c r="T121" s="38"/>
      <c r="U121" s="38"/>
      <c r="V121" s="38"/>
      <c r="W121" s="38"/>
      <c r="X121" s="38"/>
      <c r="Y121" s="38"/>
      <c r="Z121" s="38"/>
      <c r="AA121" s="38"/>
      <c r="AB121" s="38"/>
      <c r="AC121" s="38"/>
      <c r="AD121" s="38"/>
      <c r="AE121" s="38"/>
      <c r="AF121" s="38"/>
      <c r="AG121" s="38"/>
    </row>
    <row r="122" spans="9:33" ht="15.75" customHeight="1">
      <c r="I122" s="120">
        <f>PV(I118,I116,I119,,)</f>
        <v>-131669.15593395528</v>
      </c>
      <c r="J122" s="50" t="s">
        <v>74</v>
      </c>
      <c r="K122" s="38"/>
      <c r="L122" s="120">
        <f>PV($L$118,N122,,$L$119)</f>
        <v>-1926.0583312580786</v>
      </c>
      <c r="M122" s="69" t="s">
        <v>70</v>
      </c>
      <c r="N122" s="49">
        <v>9</v>
      </c>
      <c r="O122" s="38"/>
      <c r="P122" s="38"/>
      <c r="Q122" s="38"/>
      <c r="R122" s="38"/>
      <c r="S122" s="38"/>
      <c r="T122" s="38"/>
      <c r="U122" s="38"/>
      <c r="V122" s="38"/>
      <c r="W122" s="38"/>
      <c r="X122" s="38"/>
      <c r="Y122" s="38"/>
      <c r="Z122" s="38"/>
      <c r="AA122" s="38"/>
      <c r="AB122" s="38"/>
      <c r="AC122" s="38"/>
      <c r="AD122" s="38"/>
      <c r="AE122" s="38"/>
      <c r="AF122" s="38"/>
      <c r="AG122" s="38"/>
    </row>
    <row r="123" spans="9:33" ht="15.75" customHeight="1">
      <c r="I123" s="121">
        <f>FV(L118,1,,I122)</f>
        <v>133629.1108738874</v>
      </c>
      <c r="J123" s="69" t="s">
        <v>70</v>
      </c>
      <c r="K123" s="38"/>
      <c r="L123" s="120">
        <f t="shared" ref="L123:L124" si="0">PV($L$118,N123,,$L$119)</f>
        <v>-1613.1141802831501</v>
      </c>
      <c r="M123" s="69" t="s">
        <v>70</v>
      </c>
      <c r="N123" s="49">
        <v>21</v>
      </c>
      <c r="O123" s="38"/>
      <c r="P123" s="38"/>
      <c r="Q123" s="38"/>
      <c r="R123" s="38"/>
      <c r="S123" s="38"/>
      <c r="T123" s="38"/>
      <c r="U123" s="38"/>
      <c r="V123" s="38"/>
      <c r="W123" s="38"/>
      <c r="X123" s="38"/>
      <c r="Y123" s="38"/>
      <c r="Z123" s="38"/>
      <c r="AA123" s="38"/>
      <c r="AB123" s="38"/>
      <c r="AC123" s="38"/>
      <c r="AD123" s="38"/>
      <c r="AE123" s="38"/>
      <c r="AF123" s="38"/>
      <c r="AG123" s="38"/>
    </row>
    <row r="124" spans="9:33" ht="15.75" customHeight="1">
      <c r="I124" s="51"/>
      <c r="J124" s="38"/>
      <c r="K124" s="38"/>
      <c r="L124" s="120">
        <f t="shared" si="0"/>
        <v>-1351.016901409675</v>
      </c>
      <c r="M124" s="69" t="s">
        <v>70</v>
      </c>
      <c r="N124" s="49">
        <v>33</v>
      </c>
      <c r="O124" s="38"/>
      <c r="P124" s="38"/>
      <c r="Q124" s="38"/>
      <c r="R124" s="38"/>
      <c r="S124" s="38"/>
      <c r="T124" s="38"/>
      <c r="U124" s="38"/>
      <c r="V124" s="38"/>
      <c r="W124" s="38"/>
      <c r="X124" s="38"/>
      <c r="Y124" s="38"/>
      <c r="Z124" s="38"/>
      <c r="AA124" s="38"/>
      <c r="AB124" s="38"/>
      <c r="AC124" s="38"/>
      <c r="AD124" s="38"/>
      <c r="AE124" s="38"/>
      <c r="AF124" s="38"/>
      <c r="AG124" s="38"/>
    </row>
    <row r="125" spans="9:33" ht="15.75" customHeight="1">
      <c r="I125" s="51"/>
      <c r="J125" s="38"/>
      <c r="K125" s="38"/>
      <c r="L125" s="67">
        <f>SUM(L122:L124)</f>
        <v>-4890.1894129509037</v>
      </c>
      <c r="M125" s="38"/>
      <c r="N125" s="49"/>
      <c r="O125" s="38"/>
      <c r="P125" s="38"/>
      <c r="Q125" s="38"/>
      <c r="R125" s="38"/>
      <c r="S125" s="38"/>
      <c r="T125" s="38"/>
      <c r="U125" s="38"/>
      <c r="V125" s="38"/>
      <c r="W125" s="38"/>
      <c r="X125" s="38"/>
      <c r="Y125" s="38"/>
      <c r="Z125" s="38"/>
      <c r="AA125" s="38"/>
      <c r="AB125" s="38"/>
      <c r="AC125" s="38"/>
      <c r="AD125" s="38"/>
      <c r="AE125" s="38"/>
      <c r="AF125" s="38"/>
      <c r="AG125" s="38"/>
    </row>
    <row r="126" spans="9:33" ht="15.75" customHeight="1">
      <c r="I126" s="52">
        <f>SUM(I123,L125)</f>
        <v>128738.9214609365</v>
      </c>
      <c r="J126" s="50" t="s">
        <v>70</v>
      </c>
      <c r="K126" s="38" t="s">
        <v>85</v>
      </c>
      <c r="L126" s="38"/>
      <c r="M126" s="38"/>
      <c r="N126" s="49"/>
      <c r="O126" s="38"/>
      <c r="P126" s="38"/>
      <c r="Q126" s="38"/>
      <c r="R126" s="38"/>
      <c r="S126" s="38"/>
      <c r="T126" s="38"/>
      <c r="U126" s="38"/>
      <c r="V126" s="38"/>
      <c r="W126" s="38"/>
      <c r="X126" s="38"/>
      <c r="Y126" s="38"/>
      <c r="Z126" s="38"/>
      <c r="AA126" s="38"/>
      <c r="AB126" s="38"/>
      <c r="AC126" s="38"/>
      <c r="AD126" s="38"/>
      <c r="AE126" s="38"/>
      <c r="AF126" s="38"/>
      <c r="AG126" s="38"/>
    </row>
    <row r="127" spans="9:33" ht="15.75" customHeight="1" thickBot="1">
      <c r="I127" s="63"/>
      <c r="J127" s="64"/>
      <c r="K127" s="64"/>
      <c r="L127" s="64"/>
      <c r="M127" s="64"/>
      <c r="N127" s="65"/>
      <c r="O127" s="38"/>
      <c r="P127" s="38"/>
      <c r="Q127" s="38"/>
      <c r="R127" s="38"/>
      <c r="S127" s="38"/>
      <c r="T127" s="38"/>
      <c r="U127" s="38"/>
      <c r="V127" s="38"/>
      <c r="W127" s="38"/>
      <c r="X127" s="38"/>
      <c r="Y127" s="38"/>
      <c r="Z127" s="38"/>
      <c r="AA127" s="38"/>
      <c r="AB127" s="38"/>
      <c r="AC127" s="38"/>
      <c r="AD127" s="38"/>
      <c r="AE127" s="38"/>
      <c r="AF127" s="38"/>
      <c r="AG127" s="38"/>
    </row>
    <row r="128" spans="9:33" ht="15.75" customHeight="1">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row>
    <row r="129" spans="6:33" ht="15.75" customHeight="1" thickBot="1">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row>
    <row r="130" spans="6:33" ht="15.75" customHeight="1">
      <c r="I130" s="56"/>
      <c r="J130" s="57"/>
      <c r="K130" s="57"/>
      <c r="L130" s="57"/>
      <c r="M130" s="57"/>
      <c r="N130" s="58"/>
      <c r="O130" s="38"/>
      <c r="P130" s="38"/>
      <c r="Q130" s="38"/>
      <c r="R130" s="38"/>
      <c r="S130" s="38"/>
      <c r="T130" s="38"/>
      <c r="U130" s="38"/>
      <c r="V130" s="38"/>
      <c r="W130" s="38"/>
      <c r="X130" s="38"/>
      <c r="Y130" s="38"/>
      <c r="Z130" s="38"/>
      <c r="AA130" s="38"/>
      <c r="AB130" s="38"/>
      <c r="AC130" s="38"/>
      <c r="AD130" s="38"/>
      <c r="AE130" s="38"/>
      <c r="AF130" s="38"/>
      <c r="AG130" s="38"/>
    </row>
    <row r="131" spans="6:33" ht="15.75" customHeight="1">
      <c r="I131" s="35"/>
      <c r="J131" s="38"/>
      <c r="K131" s="38"/>
      <c r="L131" s="38"/>
      <c r="M131" s="38"/>
      <c r="N131" s="49"/>
      <c r="O131" s="38"/>
      <c r="P131" s="38"/>
      <c r="Q131" s="38"/>
      <c r="R131" s="38"/>
      <c r="S131" s="38"/>
      <c r="T131" s="38"/>
      <c r="U131" s="38"/>
      <c r="V131" s="38"/>
      <c r="W131" s="38"/>
      <c r="X131" s="38"/>
      <c r="Y131" s="38"/>
      <c r="Z131" s="38"/>
      <c r="AA131" s="38"/>
      <c r="AB131" s="38"/>
      <c r="AC131" s="38"/>
      <c r="AD131" s="38"/>
      <c r="AE131" s="38"/>
      <c r="AF131" s="38"/>
      <c r="AG131" s="38"/>
    </row>
    <row r="132" spans="6:33" ht="38.25" customHeight="1">
      <c r="I132" s="102" t="s">
        <v>105</v>
      </c>
      <c r="J132" s="103"/>
      <c r="K132" s="103"/>
      <c r="L132" s="103"/>
      <c r="M132" s="103"/>
      <c r="N132" s="103"/>
      <c r="O132" s="103"/>
      <c r="P132" s="38"/>
      <c r="Q132" s="38"/>
      <c r="R132" s="38"/>
      <c r="S132" s="38"/>
      <c r="T132" s="38"/>
      <c r="U132" s="38"/>
      <c r="V132" s="38"/>
      <c r="W132" s="38"/>
      <c r="X132" s="38"/>
      <c r="Y132" s="38"/>
      <c r="Z132" s="38"/>
      <c r="AA132" s="38"/>
      <c r="AB132" s="38"/>
      <c r="AC132" s="38"/>
      <c r="AD132" s="38"/>
      <c r="AE132" s="38"/>
      <c r="AF132" s="38"/>
      <c r="AG132" s="38"/>
    </row>
    <row r="133" spans="6:33" ht="15.75" customHeight="1">
      <c r="F133" s="34" t="s">
        <v>97</v>
      </c>
      <c r="I133" s="103"/>
      <c r="J133" s="103"/>
      <c r="K133" s="103"/>
      <c r="L133" s="103"/>
      <c r="M133" s="103"/>
      <c r="N133" s="103"/>
      <c r="O133" s="103"/>
      <c r="P133" s="38"/>
      <c r="Q133" s="38"/>
      <c r="R133" s="38"/>
      <c r="S133" s="38"/>
      <c r="T133" s="38"/>
      <c r="U133" s="38"/>
      <c r="V133" s="38"/>
      <c r="W133" s="38"/>
      <c r="X133" s="38"/>
      <c r="Y133" s="38"/>
      <c r="Z133" s="38"/>
      <c r="AA133" s="38"/>
      <c r="AB133" s="38"/>
      <c r="AC133" s="38"/>
      <c r="AD133" s="38"/>
      <c r="AE133" s="38"/>
      <c r="AF133" s="38"/>
      <c r="AG133" s="38"/>
    </row>
    <row r="134" spans="6:33" ht="36" customHeight="1">
      <c r="I134" s="103"/>
      <c r="J134" s="103"/>
      <c r="K134" s="103"/>
      <c r="L134" s="103"/>
      <c r="M134" s="103"/>
      <c r="N134" s="103"/>
      <c r="O134" s="103"/>
      <c r="P134" s="38"/>
      <c r="Q134" s="38"/>
      <c r="R134" s="38"/>
      <c r="S134" s="38"/>
      <c r="T134" s="38"/>
      <c r="U134" s="38"/>
      <c r="V134" s="38"/>
      <c r="W134" s="38"/>
      <c r="X134" s="38"/>
      <c r="Y134" s="38"/>
      <c r="Z134" s="38"/>
      <c r="AA134" s="38"/>
      <c r="AB134" s="38"/>
      <c r="AC134" s="38"/>
      <c r="AD134" s="38"/>
      <c r="AE134" s="38"/>
      <c r="AF134" s="38"/>
      <c r="AG134" s="38"/>
    </row>
    <row r="135" spans="6:33" ht="23.25" customHeight="1">
      <c r="I135" s="103"/>
      <c r="J135" s="103"/>
      <c r="K135" s="103"/>
      <c r="L135" s="103"/>
      <c r="M135" s="103"/>
      <c r="N135" s="103"/>
      <c r="O135" s="103"/>
      <c r="P135" s="38"/>
      <c r="Q135" s="38"/>
      <c r="R135" s="38"/>
      <c r="S135" s="38"/>
      <c r="T135" s="38"/>
      <c r="U135" s="38"/>
      <c r="V135" s="38"/>
      <c r="W135" s="38"/>
      <c r="X135" s="38"/>
      <c r="Y135" s="38"/>
      <c r="Z135" s="38"/>
      <c r="AA135" s="38"/>
      <c r="AB135" s="38"/>
      <c r="AC135" s="38"/>
      <c r="AD135" s="38"/>
      <c r="AE135" s="38"/>
      <c r="AF135" s="38"/>
      <c r="AG135" s="38"/>
    </row>
    <row r="136" spans="6:33" ht="45" customHeight="1">
      <c r="I136" s="103"/>
      <c r="J136" s="103"/>
      <c r="K136" s="103"/>
      <c r="L136" s="103"/>
      <c r="M136" s="103"/>
      <c r="N136" s="103"/>
      <c r="O136" s="103"/>
      <c r="P136" s="38"/>
      <c r="Q136" s="38"/>
      <c r="R136" s="38"/>
      <c r="S136" s="38"/>
      <c r="T136" s="38"/>
      <c r="U136" s="38"/>
      <c r="V136" s="38"/>
      <c r="W136" s="38"/>
      <c r="X136" s="38"/>
      <c r="Y136" s="38"/>
      <c r="Z136" s="38"/>
      <c r="AA136" s="38"/>
      <c r="AB136" s="38"/>
      <c r="AC136" s="38"/>
      <c r="AD136" s="38"/>
      <c r="AE136" s="38"/>
      <c r="AF136" s="38"/>
      <c r="AG136" s="38"/>
    </row>
    <row r="137" spans="6:33" ht="15.75" customHeight="1">
      <c r="I137" s="40"/>
      <c r="J137" s="38"/>
      <c r="K137" s="38"/>
      <c r="L137" s="38"/>
      <c r="M137" s="38"/>
      <c r="N137" s="49"/>
      <c r="O137" s="38"/>
      <c r="P137" s="38"/>
      <c r="Q137" s="38"/>
      <c r="R137" s="38"/>
      <c r="S137" s="38"/>
      <c r="T137" s="38"/>
      <c r="U137" s="38"/>
      <c r="V137" s="38"/>
      <c r="W137" s="38"/>
      <c r="X137" s="38"/>
      <c r="Y137" s="38"/>
      <c r="Z137" s="38"/>
      <c r="AA137" s="38"/>
      <c r="AB137" s="38"/>
      <c r="AC137" s="38"/>
      <c r="AD137" s="38"/>
      <c r="AE137" s="38"/>
      <c r="AF137" s="38"/>
      <c r="AG137" s="38"/>
    </row>
    <row r="138" spans="6:33" ht="15.75" customHeight="1">
      <c r="I138" s="51"/>
      <c r="J138" s="38"/>
      <c r="K138" s="38"/>
      <c r="L138" s="38"/>
      <c r="M138" s="38"/>
      <c r="N138" s="49"/>
      <c r="O138" s="38"/>
      <c r="P138" s="38"/>
      <c r="Q138" s="38"/>
      <c r="R138" s="38"/>
      <c r="S138" s="38"/>
      <c r="T138" s="38"/>
      <c r="U138" s="38"/>
      <c r="V138" s="38"/>
      <c r="W138" s="38"/>
      <c r="X138" s="38"/>
      <c r="Y138" s="38"/>
      <c r="Z138" s="38"/>
      <c r="AA138" s="38"/>
      <c r="AB138" s="38"/>
      <c r="AC138" s="38"/>
      <c r="AD138" s="38"/>
      <c r="AE138" s="38"/>
      <c r="AF138" s="38"/>
      <c r="AG138" s="38"/>
    </row>
    <row r="139" spans="6:33" ht="15.75" customHeight="1">
      <c r="I139" s="35" t="s">
        <v>62</v>
      </c>
      <c r="J139" s="38"/>
      <c r="K139" s="38"/>
      <c r="L139" s="38"/>
      <c r="M139" s="38"/>
      <c r="N139" s="49"/>
      <c r="O139" s="38"/>
      <c r="P139" s="38"/>
      <c r="Q139" s="38"/>
      <c r="R139" s="38"/>
      <c r="S139" s="38"/>
      <c r="T139" s="38"/>
      <c r="U139" s="38"/>
      <c r="V139" s="38"/>
      <c r="W139" s="38"/>
      <c r="X139" s="38"/>
      <c r="Y139" s="38"/>
      <c r="Z139" s="38"/>
      <c r="AA139" s="38"/>
      <c r="AB139" s="38"/>
      <c r="AC139" s="38"/>
      <c r="AD139" s="38"/>
      <c r="AE139" s="38"/>
      <c r="AF139" s="38"/>
      <c r="AG139" s="38"/>
    </row>
    <row r="140" spans="6:33" ht="15.75" customHeight="1">
      <c r="I140" s="42"/>
      <c r="J140" s="70" t="s">
        <v>86</v>
      </c>
      <c r="K140" s="71" t="s">
        <v>87</v>
      </c>
      <c r="L140" s="70" t="s">
        <v>88</v>
      </c>
      <c r="N140" s="49"/>
      <c r="O140" s="38"/>
      <c r="P140" s="38"/>
      <c r="Q140" s="38"/>
      <c r="R140" s="38"/>
      <c r="S140" s="38"/>
      <c r="T140" s="38"/>
      <c r="U140" s="38"/>
      <c r="V140" s="38"/>
      <c r="W140" s="38"/>
      <c r="X140" s="38"/>
      <c r="Y140" s="38"/>
      <c r="Z140" s="38"/>
      <c r="AA140" s="38"/>
      <c r="AB140" s="38"/>
      <c r="AC140" s="38"/>
      <c r="AD140" s="38"/>
      <c r="AE140" s="38"/>
      <c r="AF140" s="38"/>
      <c r="AG140" s="38"/>
    </row>
    <row r="141" spans="6:33" ht="15.75" customHeight="1">
      <c r="I141" s="43" t="s">
        <v>89</v>
      </c>
      <c r="J141" s="72">
        <v>0.02</v>
      </c>
      <c r="K141" s="73">
        <v>2000</v>
      </c>
      <c r="L141" s="74"/>
      <c r="M141" s="44"/>
      <c r="N141" s="49"/>
      <c r="O141" s="38"/>
      <c r="P141" s="38"/>
      <c r="Q141" s="38"/>
      <c r="R141" s="38"/>
      <c r="S141" s="38"/>
      <c r="T141" s="38"/>
      <c r="U141" s="38"/>
      <c r="V141" s="38"/>
      <c r="W141" s="38"/>
      <c r="X141" s="38"/>
      <c r="Y141" s="38"/>
      <c r="Z141" s="38"/>
      <c r="AA141" s="38"/>
      <c r="AB141" s="38"/>
      <c r="AC141" s="38"/>
      <c r="AD141" s="38"/>
      <c r="AE141" s="38"/>
      <c r="AF141" s="38"/>
      <c r="AG141" s="38"/>
    </row>
    <row r="142" spans="6:33" ht="15.75" customHeight="1">
      <c r="I142" s="43" t="s">
        <v>90</v>
      </c>
      <c r="J142" s="72">
        <v>0.03</v>
      </c>
      <c r="K142" s="73">
        <v>2000</v>
      </c>
      <c r="L142" s="74"/>
      <c r="M142" s="44"/>
      <c r="N142" s="49"/>
      <c r="O142" s="38"/>
      <c r="P142" s="38"/>
      <c r="Q142" s="38"/>
      <c r="R142" s="38"/>
      <c r="S142" s="38"/>
      <c r="T142" s="38"/>
      <c r="U142" s="38"/>
      <c r="V142" s="38"/>
      <c r="W142" s="38"/>
      <c r="X142" s="38"/>
      <c r="Y142" s="38"/>
      <c r="Z142" s="38"/>
      <c r="AA142" s="38"/>
      <c r="AB142" s="38"/>
      <c r="AC142" s="38"/>
      <c r="AD142" s="38"/>
      <c r="AE142" s="38"/>
      <c r="AF142" s="38"/>
      <c r="AG142" s="38"/>
    </row>
    <row r="143" spans="6:33" ht="15.75" customHeight="1">
      <c r="I143" s="43" t="s">
        <v>91</v>
      </c>
      <c r="J143" s="72">
        <v>0.04</v>
      </c>
      <c r="K143" s="73">
        <v>2000</v>
      </c>
      <c r="L143" s="74">
        <f>PV(J143,1,,K143)</f>
        <v>-1923.0769230769231</v>
      </c>
      <c r="M143" s="44"/>
      <c r="N143" s="49"/>
      <c r="O143" s="38"/>
      <c r="P143" s="38"/>
      <c r="Q143" s="38"/>
      <c r="R143" s="38"/>
      <c r="S143" s="38"/>
      <c r="T143" s="38"/>
      <c r="U143" s="38"/>
      <c r="V143" s="38"/>
      <c r="W143" s="38"/>
      <c r="X143" s="38"/>
      <c r="Y143" s="38"/>
      <c r="Z143" s="38"/>
      <c r="AA143" s="38"/>
      <c r="AB143" s="38"/>
      <c r="AC143" s="38"/>
      <c r="AD143" s="38"/>
      <c r="AE143" s="38"/>
      <c r="AF143" s="38"/>
      <c r="AG143" s="38"/>
    </row>
    <row r="144" spans="6:33" ht="15.75" customHeight="1">
      <c r="I144" s="43"/>
      <c r="J144" s="44"/>
      <c r="K144" s="38"/>
      <c r="L144" s="45"/>
      <c r="M144" s="44"/>
      <c r="N144" s="49"/>
      <c r="O144" s="38"/>
      <c r="P144" s="38"/>
      <c r="Q144" s="38"/>
      <c r="R144" s="38"/>
      <c r="S144" s="38"/>
      <c r="T144" s="38"/>
      <c r="U144" s="38"/>
      <c r="V144" s="38"/>
      <c r="W144" s="38"/>
      <c r="X144" s="38"/>
      <c r="Y144" s="38"/>
      <c r="Z144" s="38"/>
      <c r="AA144" s="38"/>
      <c r="AB144" s="38"/>
      <c r="AC144" s="38"/>
      <c r="AD144" s="38"/>
      <c r="AE144" s="38"/>
      <c r="AF144" s="38"/>
      <c r="AG144" s="38"/>
    </row>
    <row r="145" spans="9:33" ht="15.75" customHeight="1">
      <c r="I145" s="51"/>
      <c r="J145" s="38"/>
      <c r="K145" s="38"/>
      <c r="L145" s="38"/>
      <c r="M145" s="38"/>
      <c r="N145" s="49"/>
      <c r="O145" s="38"/>
      <c r="P145" s="38"/>
      <c r="Q145" s="38"/>
      <c r="R145" s="38"/>
      <c r="S145" s="38"/>
      <c r="T145" s="38"/>
      <c r="U145" s="38"/>
      <c r="V145" s="38"/>
      <c r="W145" s="38"/>
      <c r="X145" s="38"/>
      <c r="Y145" s="38"/>
      <c r="Z145" s="38"/>
      <c r="AA145" s="38"/>
      <c r="AB145" s="38"/>
      <c r="AC145" s="38"/>
      <c r="AD145" s="38"/>
      <c r="AE145" s="38"/>
      <c r="AF145" s="38"/>
      <c r="AG145" s="38"/>
    </row>
    <row r="146" spans="9:33" ht="15.75" customHeight="1">
      <c r="I146" s="51"/>
      <c r="J146" s="50" t="s">
        <v>70</v>
      </c>
      <c r="K146" s="38" t="s">
        <v>92</v>
      </c>
      <c r="L146" s="38"/>
      <c r="M146" s="38"/>
      <c r="N146" s="49"/>
      <c r="O146" s="38"/>
      <c r="P146" s="38"/>
      <c r="Q146" s="38"/>
      <c r="R146" s="38"/>
      <c r="S146" s="38"/>
      <c r="T146" s="38"/>
      <c r="U146" s="38"/>
      <c r="V146" s="38"/>
      <c r="W146" s="38"/>
      <c r="X146" s="38"/>
      <c r="Y146" s="38"/>
      <c r="Z146" s="38"/>
      <c r="AA146" s="38"/>
      <c r="AB146" s="38"/>
      <c r="AC146" s="38"/>
      <c r="AD146" s="38"/>
      <c r="AE146" s="38"/>
      <c r="AF146" s="38"/>
      <c r="AG146" s="38"/>
    </row>
    <row r="147" spans="9:33" ht="15.75" customHeight="1" thickBot="1">
      <c r="I147" s="63"/>
      <c r="J147" s="64"/>
      <c r="K147" s="64"/>
      <c r="L147" s="64"/>
      <c r="M147" s="64"/>
      <c r="N147" s="65"/>
      <c r="O147" s="38"/>
      <c r="P147" s="38"/>
      <c r="Q147" s="38"/>
      <c r="R147" s="38"/>
      <c r="S147" s="38"/>
      <c r="T147" s="38"/>
      <c r="U147" s="38"/>
      <c r="V147" s="38"/>
      <c r="W147" s="38"/>
      <c r="X147" s="38"/>
      <c r="Y147" s="38"/>
      <c r="Z147" s="38"/>
      <c r="AA147" s="38"/>
      <c r="AB147" s="38"/>
      <c r="AC147" s="38"/>
      <c r="AD147" s="38"/>
      <c r="AE147" s="38"/>
      <c r="AF147" s="38"/>
      <c r="AG147" s="38"/>
    </row>
    <row r="148" spans="9:33" ht="15.75" customHeight="1">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row>
    <row r="149" spans="9:33" ht="15.75" customHeight="1">
      <c r="I149" s="38"/>
      <c r="J149" s="123">
        <v>3</v>
      </c>
      <c r="K149" s="123">
        <v>2</v>
      </c>
      <c r="L149" s="123">
        <v>1</v>
      </c>
      <c r="M149" s="123">
        <v>0</v>
      </c>
      <c r="N149" s="38"/>
      <c r="O149" s="38"/>
      <c r="P149" s="38"/>
      <c r="Q149" s="38"/>
      <c r="R149" s="38"/>
      <c r="S149" s="38"/>
      <c r="T149" s="38"/>
      <c r="U149" s="38"/>
      <c r="V149" s="38"/>
      <c r="W149" s="38"/>
      <c r="X149" s="38"/>
      <c r="Y149" s="38"/>
      <c r="Z149" s="38"/>
      <c r="AA149" s="38"/>
      <c r="AB149" s="38"/>
      <c r="AC149" s="38"/>
      <c r="AD149" s="38"/>
      <c r="AE149" s="38"/>
      <c r="AF149" s="38"/>
      <c r="AG149" s="38"/>
    </row>
    <row r="150" spans="9:33" ht="15.75" customHeight="1">
      <c r="I150" s="38"/>
      <c r="J150" s="123"/>
      <c r="K150" s="123">
        <v>2000</v>
      </c>
      <c r="L150" s="123">
        <v>2000</v>
      </c>
      <c r="M150" s="123"/>
      <c r="N150" s="38"/>
      <c r="O150" s="38"/>
      <c r="P150" s="38"/>
      <c r="Q150" s="38"/>
      <c r="R150" s="38"/>
      <c r="S150" s="38"/>
      <c r="T150" s="38"/>
      <c r="U150" s="38"/>
      <c r="V150" s="38"/>
      <c r="W150" s="38"/>
      <c r="X150" s="38"/>
      <c r="Y150" s="38"/>
      <c r="Z150" s="38"/>
      <c r="AA150" s="38"/>
      <c r="AB150" s="38"/>
      <c r="AC150" s="38"/>
      <c r="AD150" s="38"/>
      <c r="AE150" s="38"/>
      <c r="AF150" s="38"/>
      <c r="AG150" s="38"/>
    </row>
    <row r="151" spans="9:33" ht="15.75" customHeight="1">
      <c r="I151" s="38"/>
      <c r="J151" s="38"/>
      <c r="K151" s="124">
        <f>-L143</f>
        <v>1923.0769230769231</v>
      </c>
      <c r="L151" s="110">
        <f>PV(J142,1,,-K152)</f>
        <v>3808.8125466766242</v>
      </c>
      <c r="M151" s="38"/>
      <c r="N151" s="38"/>
      <c r="O151" s="38"/>
      <c r="P151" s="38"/>
      <c r="Q151" s="38"/>
      <c r="R151" s="38"/>
      <c r="S151" s="38"/>
      <c r="T151" s="38"/>
      <c r="U151" s="38"/>
      <c r="V151" s="38"/>
      <c r="W151" s="38"/>
      <c r="X151" s="38"/>
      <c r="Y151" s="38"/>
      <c r="Z151" s="38"/>
      <c r="AA151" s="38"/>
      <c r="AB151" s="38"/>
      <c r="AC151" s="38"/>
      <c r="AD151" s="38"/>
      <c r="AE151" s="38"/>
      <c r="AF151" s="38"/>
      <c r="AG151" s="38"/>
    </row>
    <row r="152" spans="9:33" ht="15.75" customHeight="1">
      <c r="I152" s="38"/>
      <c r="J152" s="38"/>
      <c r="K152" s="125">
        <f>K150+K151</f>
        <v>3923.0769230769229</v>
      </c>
      <c r="L152" s="125">
        <f>L150+L151</f>
        <v>5808.8125466766242</v>
      </c>
      <c r="M152" s="117">
        <f>PV(J141,1,,-L152)</f>
        <v>5694.9142614476705</v>
      </c>
      <c r="N152" s="38"/>
      <c r="O152" s="38"/>
      <c r="P152" s="38"/>
      <c r="Q152" s="38"/>
      <c r="R152" s="38"/>
      <c r="S152" s="38"/>
      <c r="T152" s="38"/>
      <c r="U152" s="38"/>
      <c r="V152" s="38"/>
      <c r="W152" s="38"/>
      <c r="X152" s="38"/>
      <c r="Y152" s="38"/>
      <c r="Z152" s="38"/>
      <c r="AA152" s="38"/>
      <c r="AB152" s="38"/>
      <c r="AC152" s="38"/>
      <c r="AD152" s="38"/>
      <c r="AE152" s="38"/>
      <c r="AF152" s="38"/>
      <c r="AG152" s="38"/>
    </row>
    <row r="153" spans="9:33" ht="15.75" customHeight="1">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row>
    <row r="154" spans="9:33" ht="15.75" customHeight="1">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row>
    <row r="155" spans="9:33" ht="15.75" customHeight="1">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row>
    <row r="156" spans="9:33" ht="15.75" customHeight="1">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row>
    <row r="157" spans="9:33" ht="15.75" customHeight="1">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row>
    <row r="158" spans="9:33" ht="15.75" customHeight="1">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row>
    <row r="159" spans="9:33" ht="15.75" customHeight="1">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row>
    <row r="160" spans="9:33" ht="15.75" customHeight="1">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row>
    <row r="161" spans="9:33" ht="15.75" customHeight="1">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row>
    <row r="162" spans="9:33" ht="15.75" customHeight="1">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row>
    <row r="163" spans="9:33" ht="15.75" customHeight="1">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row>
    <row r="164" spans="9:33" ht="15.75" customHeight="1">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row>
    <row r="165" spans="9:33" ht="15.75" customHeight="1">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row>
    <row r="166" spans="9:33" ht="15.75" customHeight="1">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row>
    <row r="167" spans="9:33" ht="15.75" customHeight="1">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row>
    <row r="168" spans="9:33" ht="15.75" customHeight="1">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row>
    <row r="169" spans="9:33" ht="15.75" customHeight="1">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row>
    <row r="170" spans="9:33" ht="15.75" customHeight="1">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row>
    <row r="171" spans="9:33" ht="15.75" customHeight="1">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row>
    <row r="172" spans="9:33" ht="15.75" customHeight="1">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row>
    <row r="173" spans="9:33" ht="15.75" customHeight="1">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row>
    <row r="174" spans="9:33" ht="15.75" customHeight="1">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row>
    <row r="175" spans="9:33" ht="15.75" customHeight="1">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row>
    <row r="176" spans="9:33" ht="15.75" customHeight="1">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row>
    <row r="177" spans="9:33" ht="15.75" customHeight="1">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row>
    <row r="178" spans="9:33" ht="15.75" customHeight="1">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row>
    <row r="179" spans="9:33" ht="15.75" customHeight="1">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9:33" ht="15.75" customHeight="1">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9:33" ht="15.75" customHeight="1">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9:33" ht="15.75" customHeight="1">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row r="183" spans="9:33" ht="15.75" customHeight="1">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row>
    <row r="184" spans="9:33" ht="15.75" customHeight="1">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row>
    <row r="185" spans="9:33" ht="15.75" customHeight="1">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row>
    <row r="186" spans="9:33" ht="15.75" customHeight="1">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row>
    <row r="187" spans="9:33" ht="15.75" customHeight="1">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row>
    <row r="188" spans="9:33" ht="15.75" customHeight="1">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row>
    <row r="189" spans="9:33" ht="15.75" customHeight="1">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row>
    <row r="190" spans="9:33" ht="15.75" customHeight="1">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row>
    <row r="191" spans="9:33" ht="15.75" customHeight="1">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row>
    <row r="192" spans="9:33" ht="15.75" customHeight="1">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row>
    <row r="193" spans="9:33" ht="15.75" customHeight="1">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row>
    <row r="194" spans="9:33" ht="15.75" customHeight="1">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row>
    <row r="195" spans="9:33" ht="15.75" customHeight="1">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row>
    <row r="196" spans="9:33" ht="15.75" customHeight="1">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row>
    <row r="197" spans="9:33" ht="15.75" customHeight="1">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row>
    <row r="198" spans="9:33" ht="15.75" customHeight="1">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row>
    <row r="199" spans="9:33" ht="15.75" customHeight="1">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row>
    <row r="200" spans="9:33" ht="15.75" customHeight="1">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row>
    <row r="201" spans="9:33" ht="15.75" customHeight="1">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row>
    <row r="202" spans="9:33" ht="15.75" customHeight="1">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row>
    <row r="203" spans="9:33" ht="15.75" customHeight="1">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row>
    <row r="204" spans="9:33" ht="15.75" customHeight="1">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row>
    <row r="205" spans="9:33" ht="15.75" customHeight="1">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row>
    <row r="206" spans="9:33" ht="15.75" customHeight="1">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row>
    <row r="207" spans="9:33" ht="15.75" customHeight="1">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row>
    <row r="208" spans="9:33" ht="15.75" customHeight="1">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row>
    <row r="209" spans="9:33" ht="15.75" customHeight="1">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row>
    <row r="210" spans="9:33" ht="15.75" customHeight="1">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row>
    <row r="211" spans="9:33" ht="15.75" customHeight="1">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row>
    <row r="212" spans="9:33" ht="15.75" customHeight="1">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row>
    <row r="213" spans="9:33" ht="15.75" customHeight="1">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row>
    <row r="214" spans="9:33" ht="15.75" customHeight="1">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row>
    <row r="215" spans="9:33" ht="15.75" customHeight="1">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row>
    <row r="216" spans="9:33" ht="15.75" customHeight="1">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row>
    <row r="217" spans="9:33" ht="15.75" customHeight="1">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row>
    <row r="218" spans="9:33" ht="15.75" customHeight="1">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row>
    <row r="219" spans="9:33" ht="15.75" customHeight="1">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row>
    <row r="220" spans="9:33" ht="15.75" customHeight="1">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row>
    <row r="221" spans="9:33" ht="15.75" customHeight="1">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row>
    <row r="222" spans="9:33" ht="15.75" customHeight="1">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row>
    <row r="223" spans="9:33" ht="15.75" customHeight="1">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row>
    <row r="224" spans="9:33" ht="15.75" customHeight="1">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row>
    <row r="225" spans="9:33" ht="15.75" customHeight="1">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row>
    <row r="226" spans="9:33" ht="15.75" customHeight="1">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row>
    <row r="227" spans="9:33" ht="15.75" customHeight="1">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row>
    <row r="228" spans="9:33" ht="15.75" customHeight="1">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row>
    <row r="229" spans="9:33" ht="15.75" customHeight="1">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row>
    <row r="230" spans="9:33" ht="15.75" customHeight="1">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row>
    <row r="231" spans="9:33" ht="15.75" customHeight="1">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row>
    <row r="232" spans="9:33" ht="15.75" customHeight="1">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row>
    <row r="233" spans="9:33" ht="15.75" customHeight="1">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row>
    <row r="234" spans="9:33" ht="15.75" customHeight="1">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row>
    <row r="235" spans="9:33" ht="15.75" customHeight="1">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row>
    <row r="236" spans="9:33" ht="15.75" customHeight="1">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row>
    <row r="237" spans="9:33" ht="15.75" customHeight="1">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row>
    <row r="238" spans="9:33" ht="15.75" customHeight="1">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row>
    <row r="239" spans="9:33" ht="15.75" customHeight="1">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row>
    <row r="240" spans="9:33" ht="15.75" customHeight="1">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row>
    <row r="241" spans="9:33" ht="15.75" customHeight="1">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row>
    <row r="242" spans="9:33" ht="15.75" customHeight="1">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row>
    <row r="243" spans="9:33" ht="15.75" customHeight="1">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row>
    <row r="244" spans="9:33" ht="15.75" customHeight="1">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row>
    <row r="245" spans="9:33" ht="15.75" customHeight="1">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row>
    <row r="246" spans="9:33" ht="15.75" customHeight="1">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row>
    <row r="247" spans="9:33" ht="15.75" customHeight="1">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row>
    <row r="248" spans="9:33" ht="15.75" customHeight="1">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row>
    <row r="249" spans="9:33" ht="15.75" customHeight="1">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row>
    <row r="250" spans="9:33" ht="15.75" customHeight="1">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row>
    <row r="251" spans="9:33" ht="15.75" customHeight="1">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row>
    <row r="252" spans="9:33" ht="15.75" customHeight="1">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row>
    <row r="253" spans="9:33" ht="15.75" customHeight="1">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row>
    <row r="254" spans="9:33" ht="15.75" customHeight="1">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row>
    <row r="255" spans="9:33" ht="15.75" customHeight="1">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row>
    <row r="256" spans="9:33" ht="15.75" customHeight="1">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row>
    <row r="257" spans="9:33" ht="15.75" customHeight="1">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row>
    <row r="258" spans="9:33" ht="15.75" customHeight="1">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row>
    <row r="259" spans="9:33" ht="15.75" customHeight="1">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row>
    <row r="260" spans="9:33" ht="15.75" customHeight="1">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row>
    <row r="261" spans="9:33" ht="15.75" customHeight="1">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row>
    <row r="262" spans="9:33" ht="15.75" customHeight="1">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row>
    <row r="263" spans="9:33" ht="15.75" customHeight="1">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row>
    <row r="264" spans="9:33" ht="15.75" customHeight="1">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row>
    <row r="265" spans="9:33" ht="15.75" customHeight="1">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row>
    <row r="266" spans="9:33" ht="15.75" customHeight="1">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row>
    <row r="267" spans="9:33" ht="15.75" customHeight="1">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row>
    <row r="268" spans="9:33" ht="15.75" customHeight="1">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row>
    <row r="269" spans="9:33" ht="15.75" customHeight="1">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row>
    <row r="270" spans="9:33" ht="15.75" customHeight="1">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row>
    <row r="271" spans="9:33" ht="15.75" customHeight="1">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row>
    <row r="272" spans="9:33" ht="15.75" customHeight="1">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row>
    <row r="273" spans="9:33" ht="15.75" customHeight="1">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row>
    <row r="274" spans="9:33" ht="15.75" customHeight="1">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row>
    <row r="275" spans="9:33" ht="15.75" customHeight="1">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row>
    <row r="276" spans="9:33" ht="15.75" customHeight="1">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row>
    <row r="277" spans="9:33" ht="15.75" customHeight="1">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row>
    <row r="278" spans="9:33" ht="15.75" customHeight="1">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row>
    <row r="279" spans="9:33" ht="15.75" customHeight="1">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row>
    <row r="280" spans="9:33" ht="15.75" customHeight="1">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row>
    <row r="281" spans="9:33" ht="15.75" customHeight="1">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row>
    <row r="282" spans="9:33" ht="15.75" customHeight="1">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row>
    <row r="283" spans="9:33" ht="15.75" customHeight="1">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row>
    <row r="284" spans="9:33" ht="15.75" customHeight="1">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row>
    <row r="285" spans="9:33" ht="15.75" customHeight="1">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row>
    <row r="286" spans="9:33" ht="15.75" customHeight="1">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row>
    <row r="287" spans="9:33" ht="15.75" customHeight="1">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row>
    <row r="288" spans="9:33" ht="15.75" customHeight="1">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row>
    <row r="289" spans="9:33" ht="15.75" customHeight="1">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row>
    <row r="290" spans="9:33" ht="15.75" customHeight="1">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row>
    <row r="291" spans="9:33" ht="15.75" customHeight="1">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row>
    <row r="292" spans="9:33" ht="15.75" customHeight="1">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row>
    <row r="293" spans="9:33" ht="15.75" customHeight="1">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row>
    <row r="294" spans="9:33" ht="15.75" customHeight="1">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row>
    <row r="295" spans="9:33" ht="15.75" customHeight="1">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row>
    <row r="296" spans="9:33" ht="15.75" customHeight="1">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row>
    <row r="297" spans="9:33" ht="15.75" customHeight="1">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row>
    <row r="298" spans="9:33" ht="15.75" customHeight="1">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row>
    <row r="299" spans="9:33" ht="15.75" customHeight="1">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row>
    <row r="300" spans="9:33" ht="15.75" customHeight="1">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row>
    <row r="301" spans="9:33" ht="15.75" customHeight="1">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row>
    <row r="302" spans="9:33" ht="15.75" customHeight="1">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row>
    <row r="303" spans="9:33" ht="15.75" customHeight="1">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row>
    <row r="304" spans="9:33" ht="15.75" customHeight="1">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row>
    <row r="305" spans="9:33" ht="15.75" customHeight="1">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row>
    <row r="306" spans="9:33" ht="15.75" customHeight="1">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row>
    <row r="307" spans="9:33" ht="15.75" customHeight="1">
      <c r="I307" s="38"/>
      <c r="J307" s="38"/>
      <c r="K307" s="38"/>
      <c r="L307" s="38"/>
      <c r="M307" s="38"/>
      <c r="N307" s="38"/>
      <c r="O307" s="38"/>
    </row>
    <row r="308" spans="9:33" ht="15.75" customHeight="1">
      <c r="I308" s="38"/>
      <c r="J308" s="38"/>
      <c r="K308" s="38"/>
      <c r="L308" s="38"/>
      <c r="M308" s="38"/>
      <c r="N308" s="38"/>
      <c r="O308" s="38"/>
    </row>
    <row r="309" spans="9:33" ht="15.75" customHeight="1">
      <c r="I309" s="38"/>
      <c r="J309" s="38"/>
      <c r="K309" s="38"/>
      <c r="L309" s="38"/>
      <c r="M309" s="38"/>
      <c r="N309" s="38"/>
      <c r="O309" s="38"/>
    </row>
    <row r="310" spans="9:33" ht="15.75" customHeight="1">
      <c r="I310" s="38"/>
      <c r="J310" s="38"/>
      <c r="K310" s="38"/>
      <c r="L310" s="38"/>
      <c r="M310" s="38"/>
      <c r="N310" s="38"/>
      <c r="O310" s="38"/>
    </row>
    <row r="311" spans="9:33" ht="15.75" customHeight="1">
      <c r="I311" s="38"/>
      <c r="J311" s="38"/>
      <c r="K311" s="38"/>
      <c r="L311" s="38"/>
      <c r="M311" s="38"/>
      <c r="N311" s="38"/>
      <c r="O311" s="38"/>
    </row>
    <row r="312" spans="9:33" ht="15.75" customHeight="1">
      <c r="I312" s="38"/>
      <c r="J312" s="38"/>
      <c r="K312" s="38"/>
      <c r="L312" s="38"/>
      <c r="M312" s="38"/>
      <c r="N312" s="38"/>
      <c r="O312" s="38"/>
    </row>
    <row r="313" spans="9:33" ht="15.75" customHeight="1">
      <c r="I313" s="38"/>
      <c r="J313" s="38"/>
      <c r="K313" s="38"/>
      <c r="L313" s="38"/>
      <c r="M313" s="38"/>
      <c r="N313" s="38"/>
      <c r="O313" s="38"/>
    </row>
    <row r="314" spans="9:33" ht="15.75" customHeight="1">
      <c r="I314" s="38"/>
      <c r="J314" s="38"/>
      <c r="K314" s="38"/>
      <c r="L314" s="38"/>
      <c r="M314" s="38"/>
      <c r="N314" s="38"/>
      <c r="O314" s="38"/>
    </row>
    <row r="315" spans="9:33" ht="15.75" customHeight="1">
      <c r="I315" s="38"/>
      <c r="J315" s="38"/>
      <c r="K315" s="38"/>
      <c r="L315" s="38"/>
      <c r="M315" s="38"/>
      <c r="N315" s="38"/>
      <c r="O315" s="38"/>
    </row>
    <row r="316" spans="9:33" ht="15.75" customHeight="1">
      <c r="I316" s="38"/>
      <c r="J316" s="38"/>
      <c r="K316" s="38"/>
      <c r="L316" s="38"/>
      <c r="M316" s="38"/>
      <c r="N316" s="38"/>
      <c r="O316" s="38"/>
    </row>
    <row r="317" spans="9:33" ht="15.75" customHeight="1">
      <c r="I317" s="38"/>
      <c r="J317" s="38"/>
      <c r="K317" s="38"/>
      <c r="L317" s="38"/>
      <c r="M317" s="38"/>
      <c r="N317" s="38"/>
      <c r="O317" s="38"/>
    </row>
    <row r="318" spans="9:33" ht="15.75" customHeight="1">
      <c r="I318" s="38"/>
      <c r="J318" s="38"/>
      <c r="K318" s="38"/>
      <c r="L318" s="38"/>
      <c r="M318" s="38"/>
      <c r="N318" s="38"/>
      <c r="O318" s="38"/>
    </row>
    <row r="319" spans="9:33" ht="15.75" customHeight="1">
      <c r="I319" s="38"/>
      <c r="J319" s="38"/>
      <c r="K319" s="38"/>
      <c r="L319" s="38"/>
      <c r="M319" s="38"/>
      <c r="N319" s="38"/>
      <c r="O319" s="38"/>
    </row>
    <row r="320" spans="9:33" ht="15.75" customHeight="1">
      <c r="I320" s="38"/>
      <c r="J320" s="38"/>
      <c r="K320" s="38"/>
      <c r="L320" s="38"/>
      <c r="M320" s="38"/>
      <c r="N320" s="38"/>
      <c r="O320" s="38"/>
    </row>
    <row r="321" spans="9:15" ht="15.75" customHeight="1">
      <c r="I321" s="38"/>
      <c r="J321" s="38"/>
      <c r="K321" s="38"/>
      <c r="L321" s="38"/>
      <c r="M321" s="38"/>
      <c r="N321" s="38"/>
      <c r="O321" s="38"/>
    </row>
    <row r="322" spans="9:15" ht="15.75" customHeight="1">
      <c r="I322" s="38"/>
      <c r="J322" s="38"/>
      <c r="K322" s="38"/>
      <c r="L322" s="38"/>
      <c r="M322" s="38"/>
      <c r="N322" s="38"/>
      <c r="O322" s="38"/>
    </row>
    <row r="323" spans="9:15" ht="15.75" customHeight="1">
      <c r="I323" s="38"/>
      <c r="J323" s="38"/>
      <c r="K323" s="38"/>
      <c r="L323" s="38"/>
      <c r="M323" s="38"/>
      <c r="N323" s="38"/>
      <c r="O323" s="38"/>
    </row>
    <row r="324" spans="9:15" ht="15.75" customHeight="1">
      <c r="I324" s="38"/>
      <c r="J324" s="38"/>
      <c r="K324" s="38"/>
      <c r="L324" s="38"/>
      <c r="M324" s="38"/>
      <c r="N324" s="38"/>
      <c r="O324" s="38"/>
    </row>
    <row r="325" spans="9:15" ht="15.75" customHeight="1">
      <c r="I325" s="38"/>
      <c r="J325" s="38"/>
      <c r="K325" s="38"/>
      <c r="L325" s="38"/>
      <c r="M325" s="38"/>
      <c r="N325" s="38"/>
      <c r="O325" s="38"/>
    </row>
    <row r="326" spans="9:15" ht="15.75" customHeight="1">
      <c r="I326" s="38"/>
      <c r="J326" s="38"/>
      <c r="K326" s="38"/>
      <c r="L326" s="38"/>
      <c r="M326" s="38"/>
      <c r="N326" s="38"/>
      <c r="O326" s="38"/>
    </row>
    <row r="327" spans="9:15" ht="15.75" customHeight="1"/>
    <row r="328" spans="9:15" ht="15.75" customHeight="1"/>
    <row r="329" spans="9:15" ht="15.75" customHeight="1"/>
    <row r="330" spans="9:15" ht="15.75" customHeight="1"/>
    <row r="331" spans="9:15" ht="15.75" customHeight="1"/>
    <row r="332" spans="9:15" ht="15.75" customHeight="1"/>
    <row r="333" spans="9:15" ht="15.75" customHeight="1"/>
    <row r="334" spans="9:15" ht="15.75" customHeight="1"/>
    <row r="335" spans="9:15" ht="15.75" customHeight="1"/>
    <row r="336" spans="9:15"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sheetData>
  <mergeCells count="5">
    <mergeCell ref="I2:O6"/>
    <mergeCell ref="I39:O43"/>
    <mergeCell ref="I80:O84"/>
    <mergeCell ref="I107:O111"/>
    <mergeCell ref="I132:O1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דוגמאות מרצה - ריבית שאלות 1-5</vt:lpstr>
      <vt:lpstr>תירגול עצמי - ריביות שאלות 6-8</vt:lpstr>
      <vt:lpstr>תרגול ריביות וסדרות שאלות 9-13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Malcman Merav</dc:creator>
  <cp:lastModifiedBy>אופיר מאגדי</cp:lastModifiedBy>
  <dcterms:created xsi:type="dcterms:W3CDTF">2019-03-23T19:02:04Z</dcterms:created>
  <dcterms:modified xsi:type="dcterms:W3CDTF">2019-12-09T08:48:42Z</dcterms:modified>
</cp:coreProperties>
</file>