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אופיר מאגדי\Desktop\מכללה למנהל GOOL\הקלטות\שיעור 4 ערך נוכחי לסדרה\"/>
    </mc:Choice>
  </mc:AlternateContent>
  <xr:revisionPtr revIDLastSave="0" documentId="13_ncr:1_{F25BCDCE-9E18-43C2-A5C0-16DB0A923127}" xr6:coauthVersionLast="45" xr6:coauthVersionMax="45" xr10:uidLastSave="{00000000-0000-0000-0000-000000000000}"/>
  <bookViews>
    <workbookView xWindow="-108" yWindow="-108" windowWidth="23256" windowHeight="12576" xr2:uid="{00000000-000D-0000-FFFF-FFFF00000000}"/>
  </bookViews>
  <sheets>
    <sheet name="דוגמאות מרצה שאלות 1-5" sheetId="1" r:id="rId1"/>
    <sheet name="תרגול עצמי שאלות 6-9" sheetId="2" r:id="rId2"/>
    <sheet name="תרגול כיתה  שאלות 10-14" sheetId="3" r:id="rId3"/>
    <sheet name="תרגילי בית 15-20"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99" i="4" l="1"/>
  <c r="J193" i="4"/>
  <c r="M196" i="4"/>
  <c r="M193" i="4"/>
  <c r="N159" i="4"/>
  <c r="N157" i="4"/>
  <c r="I155" i="4"/>
  <c r="K159" i="4"/>
  <c r="K160" i="4"/>
  <c r="L136" i="4"/>
  <c r="L133" i="4"/>
  <c r="L134" i="4"/>
  <c r="L126" i="4"/>
  <c r="I133" i="4"/>
  <c r="I134" i="4"/>
  <c r="I126" i="4"/>
  <c r="O98" i="4"/>
  <c r="O92" i="4"/>
  <c r="L94" i="4"/>
  <c r="L93" i="4"/>
  <c r="L91" i="4"/>
  <c r="I91" i="4"/>
  <c r="I87" i="4"/>
  <c r="I59" i="4"/>
  <c r="I63" i="4"/>
  <c r="I55" i="4"/>
  <c r="P29" i="4"/>
  <c r="P31" i="4" s="1"/>
  <c r="M22" i="4"/>
  <c r="I24" i="4"/>
  <c r="I22" i="4"/>
  <c r="K159" i="3"/>
  <c r="K157" i="3"/>
  <c r="K155" i="3"/>
  <c r="K124" i="3"/>
  <c r="K120" i="3"/>
  <c r="K87" i="3"/>
  <c r="K85" i="3"/>
  <c r="K82" i="3"/>
  <c r="K44" i="3"/>
  <c r="K46" i="3"/>
  <c r="K13" i="3"/>
  <c r="K12" i="3"/>
  <c r="J154" i="2"/>
  <c r="J143" i="2"/>
  <c r="J152" i="2"/>
  <c r="J142" i="2"/>
  <c r="J109" i="2"/>
  <c r="J107" i="2"/>
  <c r="J106" i="2"/>
  <c r="J96" i="2"/>
  <c r="J58" i="2"/>
  <c r="J57" i="2"/>
  <c r="J26" i="2"/>
  <c r="J22" i="2"/>
  <c r="J156" i="1"/>
  <c r="I153" i="1" l="1"/>
  <c r="I146" i="1"/>
  <c r="J113" i="1"/>
  <c r="J78" i="1"/>
  <c r="J77" i="1"/>
  <c r="I78" i="1"/>
  <c r="I77" i="1"/>
  <c r="I45" i="1"/>
  <c r="I41" i="1"/>
  <c r="J27" i="1"/>
  <c r="J18" i="1"/>
</calcChain>
</file>

<file path=xl/sharedStrings.xml><?xml version="1.0" encoding="utf-8"?>
<sst xmlns="http://schemas.openxmlformats.org/spreadsheetml/2006/main" count="349" uniqueCount="92">
  <si>
    <t>נתונים</t>
  </si>
  <si>
    <t>PMT</t>
  </si>
  <si>
    <t>r</t>
  </si>
  <si>
    <t>ריבית שנתית</t>
  </si>
  <si>
    <t>מספר שנים</t>
  </si>
  <si>
    <t>n</t>
  </si>
  <si>
    <t>Type</t>
  </si>
  <si>
    <t>ריבית חודשית</t>
  </si>
  <si>
    <t>תחילת / סוף שנה</t>
  </si>
  <si>
    <t>FV</t>
  </si>
  <si>
    <t>תחילת / סוף חודש</t>
  </si>
  <si>
    <t>חלופה 1</t>
  </si>
  <si>
    <t>חלופה 2</t>
  </si>
  <si>
    <t>מהי החלופה העדיפה?</t>
  </si>
  <si>
    <t>מספר שנות עבודה</t>
  </si>
  <si>
    <t>משכורת שנתית</t>
  </si>
  <si>
    <r>
      <t>הערך הנוכחי של המשכורת (</t>
    </r>
    <r>
      <rPr>
        <b/>
        <sz val="11"/>
        <color rgb="FFFF0000"/>
        <rFont val="Arial"/>
        <family val="2"/>
        <scheme val="minor"/>
      </rPr>
      <t>נכון לסוף השנה ה-7</t>
    </r>
    <r>
      <rPr>
        <b/>
        <sz val="11"/>
        <color theme="1"/>
        <rFont val="Arial"/>
        <family val="2"/>
        <scheme val="minor"/>
      </rPr>
      <t>) (PV)</t>
    </r>
  </si>
  <si>
    <t>סוף השנה שבה מתחיל לעבוד</t>
  </si>
  <si>
    <t>הערך הנוכחי של המשכורת (נכון להיום) (PV)</t>
  </si>
  <si>
    <t>הערך הנוכחי של  המשכורת (נכון להיום)</t>
  </si>
  <si>
    <t>סדרת משיכות</t>
  </si>
  <si>
    <t>מספר משיכות</t>
  </si>
  <si>
    <t>משיכה חודשית</t>
  </si>
  <si>
    <t>סכום הכסף שיעמוד לרשותנו בגיל 67 (PV)</t>
  </si>
  <si>
    <t>סדרת הפקדות</t>
  </si>
  <si>
    <t>סכום הכסף שאליו צריך להגיע בגיל 67</t>
  </si>
  <si>
    <t>סכום ההפקדה החודשי (PMT)</t>
  </si>
  <si>
    <t>ריבית לשנתיים</t>
  </si>
  <si>
    <t>מספר תקבולים</t>
  </si>
  <si>
    <t>תחילת / סוף שנתיים</t>
  </si>
  <si>
    <t>סכום התקבול הדו-שנתי</t>
  </si>
  <si>
    <t>הסכום המינימאלי שיתקבל היום (PV)</t>
  </si>
  <si>
    <t>ערך נוכחי של סכום סדרתי (PV)</t>
  </si>
  <si>
    <t>סעיף א'</t>
  </si>
  <si>
    <t>שכר בסוף כל שנה</t>
  </si>
  <si>
    <t>הסכום המינימאלי היום (PV)</t>
  </si>
  <si>
    <t>סעיף ב'</t>
  </si>
  <si>
    <t>המרה לחודשים</t>
  </si>
  <si>
    <t>גובה החזר חודשי</t>
  </si>
  <si>
    <t>סכום המשכנתא (PV)</t>
  </si>
  <si>
    <t>נתונים:</t>
  </si>
  <si>
    <t>שאלה 1</t>
  </si>
  <si>
    <t>שאלה 2</t>
  </si>
  <si>
    <t>שאלה 3</t>
  </si>
  <si>
    <t>שאלה 4</t>
  </si>
  <si>
    <t>שאלה 5</t>
  </si>
  <si>
    <t>שאלה 6</t>
  </si>
  <si>
    <t>שאלה 7</t>
  </si>
  <si>
    <t>שאלה 8</t>
  </si>
  <si>
    <t>שאלה 9</t>
  </si>
  <si>
    <t>שאלה 10</t>
  </si>
  <si>
    <t>שאלה 11</t>
  </si>
  <si>
    <t>שאלה 12</t>
  </si>
  <si>
    <t>שאלה 13</t>
  </si>
  <si>
    <t>שאלה 14</t>
  </si>
  <si>
    <t>שאלה 15</t>
  </si>
  <si>
    <t>שאלה 16</t>
  </si>
  <si>
    <t>שאלה 17</t>
  </si>
  <si>
    <t>שאלה 18</t>
  </si>
  <si>
    <t>שאלה 19</t>
  </si>
  <si>
    <t>שאלה 20</t>
  </si>
  <si>
    <t>סכום שחוזר על עצמו</t>
  </si>
  <si>
    <t>מספר משיכות/הפקדות</t>
  </si>
  <si>
    <t xml:space="preserve">ריבית </t>
  </si>
  <si>
    <t>תחילת / סוף תקופה</t>
  </si>
  <si>
    <t>A</t>
  </si>
  <si>
    <t>B</t>
  </si>
  <si>
    <t>PV</t>
  </si>
  <si>
    <t>חצי שנה ראשונה</t>
  </si>
  <si>
    <t>שכר חודשי</t>
  </si>
  <si>
    <t>מספר חודשים</t>
  </si>
  <si>
    <t>חצי שנה שלישית</t>
  </si>
  <si>
    <t xml:space="preserve">הערך הנוכחי של תקבולי חצי השנה </t>
  </si>
  <si>
    <t>PV0</t>
  </si>
  <si>
    <t>סדרת תקבולים (חודשים אי-זוגיים)</t>
  </si>
  <si>
    <t>ריבת לחודשיים</t>
  </si>
  <si>
    <t>סכום התקבול הדו-חודשי</t>
  </si>
  <si>
    <r>
      <t xml:space="preserve">הערך הנוכחי של התקבולים </t>
    </r>
    <r>
      <rPr>
        <b/>
        <u/>
        <sz val="11"/>
        <color theme="1"/>
        <rFont val="Calibri (Body)_x0000_"/>
      </rPr>
      <t>בחודשים האי-זוגיים</t>
    </r>
    <r>
      <rPr>
        <b/>
        <sz val="11"/>
        <color theme="1"/>
        <rFont val="Arial"/>
        <family val="2"/>
        <scheme val="minor"/>
      </rPr>
      <t xml:space="preserve"> (</t>
    </r>
    <r>
      <rPr>
        <b/>
        <sz val="11"/>
        <color rgb="FFFF0000"/>
        <rFont val="Calibri (Body)_x0000_"/>
      </rPr>
      <t>נכון לזמן 1-</t>
    </r>
    <r>
      <rPr>
        <b/>
        <sz val="11"/>
        <color theme="1"/>
        <rFont val="Arial"/>
        <family val="2"/>
        <scheme val="minor"/>
      </rPr>
      <t>) (PV)</t>
    </r>
  </si>
  <si>
    <r>
      <t xml:space="preserve">הערך הנוכחי של התקבולים </t>
    </r>
    <r>
      <rPr>
        <b/>
        <u/>
        <sz val="11"/>
        <color theme="1"/>
        <rFont val="Calibri (Body)_x0000_"/>
      </rPr>
      <t>בחודשים האי-זוגיים</t>
    </r>
    <r>
      <rPr>
        <b/>
        <sz val="11"/>
        <color theme="1"/>
        <rFont val="Arial"/>
        <family val="2"/>
        <scheme val="minor"/>
      </rPr>
      <t xml:space="preserve"> (</t>
    </r>
    <r>
      <rPr>
        <b/>
        <sz val="11"/>
        <color rgb="FFFF0000"/>
        <rFont val="Calibri (Body)_x0000_"/>
      </rPr>
      <t>נכון לזמן 0</t>
    </r>
    <r>
      <rPr>
        <b/>
        <sz val="11"/>
        <color theme="1"/>
        <rFont val="Arial"/>
        <family val="2"/>
        <scheme val="minor"/>
      </rPr>
      <t>) (PV)</t>
    </r>
  </si>
  <si>
    <t>סדרת תשלומים (חודשים זוגיים)</t>
  </si>
  <si>
    <r>
      <t xml:space="preserve">הערך הנוכחי של התקבולים </t>
    </r>
    <r>
      <rPr>
        <b/>
        <sz val="11"/>
        <color theme="1"/>
        <rFont val="Calibri (Body)_x0000_"/>
      </rPr>
      <t>בחודשים הזוגיים</t>
    </r>
    <r>
      <rPr>
        <b/>
        <sz val="11"/>
        <color theme="1"/>
        <rFont val="Arial"/>
        <family val="2"/>
        <scheme val="minor"/>
      </rPr>
      <t xml:space="preserve"> (</t>
    </r>
    <r>
      <rPr>
        <b/>
        <sz val="11"/>
        <color rgb="FFFF0000"/>
        <rFont val="Calibri (Body)_x0000_"/>
      </rPr>
      <t>נכון לזמן 0</t>
    </r>
    <r>
      <rPr>
        <b/>
        <sz val="11"/>
        <color theme="1"/>
        <rFont val="Arial"/>
        <family val="2"/>
        <scheme val="minor"/>
      </rPr>
      <t>) (PV)</t>
    </r>
  </si>
  <si>
    <t>הרווח / ההפסד מהמשחק במונחים נוכחיים</t>
  </si>
  <si>
    <t>PV180</t>
  </si>
  <si>
    <t>PV540</t>
  </si>
  <si>
    <t>PV30</t>
  </si>
  <si>
    <t>C</t>
  </si>
  <si>
    <t>סכום חד פעמי</t>
  </si>
  <si>
    <t>סדרה 36</t>
  </si>
  <si>
    <t>סדרה 144</t>
  </si>
  <si>
    <t>FV36</t>
  </si>
  <si>
    <t>N</t>
  </si>
  <si>
    <t>סדרה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</si>
</sst>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5" formatCode="0.0%"/>
    <numFmt numFmtId="166" formatCode="_ [$₪-40D]\ * #,##0.00_ ;_ [$₪-40D]\ * \-#,##0.00_ ;_ [$₪-40D]\ * &quot;-&quot;??_ ;_ @_ "/>
    <numFmt numFmtId="171" formatCode="&quot;₪&quot;\ #,##0.00;[Red]&quot;₪&quot;\ #,##0.00"/>
  </numFmts>
  <fonts count="23">
    <font>
      <sz val="11"/>
      <color theme="1"/>
      <name val="Arial"/>
      <family val="2"/>
      <charset val="177"/>
      <scheme val="minor"/>
    </font>
    <font>
      <sz val="11"/>
      <color theme="1"/>
      <name val="Arial"/>
      <family val="2"/>
      <charset val="177"/>
      <scheme val="minor"/>
    </font>
    <font>
      <b/>
      <sz val="14"/>
      <color theme="0"/>
      <name val="Arial"/>
      <family val="2"/>
      <scheme val="minor"/>
    </font>
    <font>
      <b/>
      <sz val="11"/>
      <color theme="1"/>
      <name val="Arial"/>
      <family val="2"/>
      <scheme val="minor"/>
    </font>
    <font>
      <b/>
      <u/>
      <sz val="11"/>
      <color theme="1"/>
      <name val="Arial"/>
      <family val="2"/>
      <scheme val="minor"/>
    </font>
    <font>
      <b/>
      <sz val="11"/>
      <color theme="0"/>
      <name val="Arial"/>
      <family val="2"/>
      <scheme val="minor"/>
    </font>
    <font>
      <b/>
      <sz val="11"/>
      <color rgb="FFFF0000"/>
      <name val="Arial"/>
      <family val="2"/>
      <scheme val="minor"/>
    </font>
    <font>
      <b/>
      <sz val="14"/>
      <color rgb="FFFFFFFF"/>
      <name val="Arial"/>
      <family val="2"/>
      <scheme val="minor"/>
    </font>
    <font>
      <b/>
      <sz val="11"/>
      <name val="Arial"/>
      <family val="2"/>
      <scheme val="minor"/>
    </font>
    <font>
      <b/>
      <u/>
      <sz val="11"/>
      <color rgb="FF000000"/>
      <name val="Arial"/>
      <family val="2"/>
      <scheme val="minor"/>
    </font>
    <font>
      <sz val="11"/>
      <color rgb="FF000000"/>
      <name val="Arial"/>
      <family val="2"/>
      <charset val="177"/>
      <scheme val="minor"/>
    </font>
    <font>
      <b/>
      <sz val="11"/>
      <color rgb="FFFFFFFF"/>
      <name val="Arial"/>
      <family val="2"/>
      <scheme val="minor"/>
    </font>
    <font>
      <b/>
      <sz val="11"/>
      <color rgb="FF000000"/>
      <name val="Arial"/>
      <family val="2"/>
      <scheme val="minor"/>
    </font>
    <font>
      <sz val="11"/>
      <color theme="0"/>
      <name val="Arial"/>
      <family val="2"/>
      <charset val="177"/>
      <scheme val="minor"/>
    </font>
    <font>
      <b/>
      <sz val="16"/>
      <color theme="1"/>
      <name val="Arial"/>
      <family val="2"/>
      <scheme val="minor"/>
    </font>
    <font>
      <b/>
      <u/>
      <sz val="11"/>
      <color rgb="FFFF0000"/>
      <name val="Arial"/>
      <family val="2"/>
      <scheme val="minor"/>
    </font>
    <font>
      <b/>
      <sz val="11"/>
      <color rgb="FF00B050"/>
      <name val="Arial"/>
      <family val="2"/>
      <scheme val="minor"/>
    </font>
    <font>
      <b/>
      <sz val="11"/>
      <color theme="5"/>
      <name val="Arial"/>
      <family val="2"/>
      <scheme val="minor"/>
    </font>
    <font>
      <b/>
      <sz val="11"/>
      <color rgb="FFFF0000"/>
      <name val="Calibri (Body)_x0000_"/>
    </font>
    <font>
      <sz val="11"/>
      <color theme="2"/>
      <name val="Arial"/>
      <family val="2"/>
      <charset val="177"/>
      <scheme val="minor"/>
    </font>
    <font>
      <b/>
      <u/>
      <sz val="11"/>
      <color theme="0"/>
      <name val="Arial"/>
      <family val="2"/>
      <scheme val="minor"/>
    </font>
    <font>
      <b/>
      <u/>
      <sz val="11"/>
      <color theme="1"/>
      <name val="Calibri (Body)_x0000_"/>
    </font>
    <font>
      <b/>
      <sz val="11"/>
      <color theme="1"/>
      <name val="Calibri (Body)_x0000_"/>
    </font>
  </fonts>
  <fills count="8">
    <fill>
      <patternFill patternType="none"/>
    </fill>
    <fill>
      <patternFill patternType="gray125"/>
    </fill>
    <fill>
      <patternFill patternType="solid">
        <fgColor rgb="FF00B050"/>
        <bgColor indexed="64"/>
      </patternFill>
    </fill>
    <fill>
      <patternFill patternType="solid">
        <fgColor rgb="FF00B050"/>
        <bgColor rgb="FF000000"/>
      </patternFill>
    </fill>
    <fill>
      <patternFill patternType="solid">
        <fgColor rgb="FFFFFF00"/>
        <bgColor indexed="64"/>
      </patternFill>
    </fill>
    <fill>
      <patternFill patternType="solid">
        <fgColor rgb="FFFFFF00"/>
        <bgColor rgb="FF000000"/>
      </patternFill>
    </fill>
    <fill>
      <patternFill patternType="solid">
        <fgColor rgb="FF00B0F0"/>
        <bgColor indexed="64"/>
      </patternFill>
    </fill>
    <fill>
      <patternFill patternType="solid">
        <fgColor rgb="FF7030A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8" fontId="5" fillId="2" borderId="1" xfId="1" applyNumberFormat="1" applyFont="1" applyFill="1" applyBorder="1"/>
    <xf numFmtId="0" fontId="0" fillId="0" borderId="5" xfId="0" applyBorder="1"/>
    <xf numFmtId="0" fontId="0" fillId="0" borderId="0" xfId="0" applyBorder="1"/>
    <xf numFmtId="0" fontId="0" fillId="0" borderId="6" xfId="0" applyBorder="1"/>
    <xf numFmtId="0" fontId="4" fillId="0" borderId="5" xfId="0" applyFont="1" applyBorder="1"/>
    <xf numFmtId="0" fontId="0" fillId="0" borderId="5" xfId="0" applyBorder="1" applyAlignment="1">
      <alignment horizontal="center"/>
    </xf>
    <xf numFmtId="0" fontId="0" fillId="0" borderId="0" xfId="0" applyBorder="1" applyAlignment="1">
      <alignment horizontal="center"/>
    </xf>
    <xf numFmtId="0" fontId="3" fillId="0" borderId="0" xfId="0" applyFont="1" applyBorder="1" applyAlignment="1">
      <alignment horizontal="center"/>
    </xf>
    <xf numFmtId="9" fontId="0" fillId="0" borderId="5" xfId="0" applyNumberFormat="1" applyBorder="1" applyAlignment="1">
      <alignment horizontal="center"/>
    </xf>
    <xf numFmtId="0" fontId="0" fillId="0" borderId="7" xfId="0" applyBorder="1"/>
    <xf numFmtId="0" fontId="0" fillId="0" borderId="8" xfId="0" applyBorder="1"/>
    <xf numFmtId="0" fontId="0" fillId="0" borderId="9" xfId="0" applyBorder="1"/>
    <xf numFmtId="165" fontId="0" fillId="0" borderId="5" xfId="2" applyNumberFormat="1" applyFont="1" applyBorder="1" applyAlignment="1">
      <alignment horizontal="center"/>
    </xf>
    <xf numFmtId="0" fontId="3" fillId="0" borderId="0" xfId="0" applyFont="1" applyFill="1" applyBorder="1" applyAlignment="1">
      <alignment horizontal="center"/>
    </xf>
    <xf numFmtId="0" fontId="5" fillId="2" borderId="1" xfId="0" applyFont="1" applyFill="1" applyBorder="1" applyAlignment="1">
      <alignment horizontal="center"/>
    </xf>
    <xf numFmtId="9" fontId="0" fillId="0" borderId="5" xfId="2" applyNumberFormat="1" applyFont="1" applyBorder="1" applyAlignment="1">
      <alignment horizontal="center"/>
    </xf>
    <xf numFmtId="165" fontId="0" fillId="0" borderId="5" xfId="0" applyNumberFormat="1" applyBorder="1" applyAlignment="1">
      <alignment horizontal="center"/>
    </xf>
    <xf numFmtId="0" fontId="4" fillId="0" borderId="5" xfId="0" applyFont="1" applyBorder="1" applyAlignment="1">
      <alignment horizontal="center"/>
    </xf>
    <xf numFmtId="0" fontId="4" fillId="0" borderId="5" xfId="0" applyFont="1" applyBorder="1" applyAlignment="1">
      <alignment horizontal="right"/>
    </xf>
    <xf numFmtId="8" fontId="0" fillId="0" borderId="0" xfId="0" applyNumberFormat="1" applyBorder="1" applyAlignment="1">
      <alignment horizontal="center"/>
    </xf>
    <xf numFmtId="8" fontId="5" fillId="2" borderId="1" xfId="0" applyNumberFormat="1" applyFont="1" applyFill="1" applyBorder="1" applyAlignment="1">
      <alignment horizontal="center"/>
    </xf>
    <xf numFmtId="0" fontId="0" fillId="0" borderId="0" xfId="0" applyFill="1" applyBorder="1" applyAlignment="1">
      <alignment horizontal="center"/>
    </xf>
    <xf numFmtId="0" fontId="3" fillId="0" borderId="0" xfId="0" applyFont="1" applyAlignment="1">
      <alignment horizontal="center"/>
    </xf>
    <xf numFmtId="166" fontId="3" fillId="0" borderId="0" xfId="0" applyNumberFormat="1" applyFont="1" applyBorder="1"/>
    <xf numFmtId="8" fontId="3" fillId="0" borderId="0" xfId="0" applyNumberFormat="1" applyFont="1" applyBorder="1" applyAlignment="1">
      <alignment horizontal="center"/>
    </xf>
    <xf numFmtId="10" fontId="0" fillId="0" borderId="5" xfId="0" applyNumberFormat="1" applyBorder="1" applyAlignment="1">
      <alignment horizontal="center"/>
    </xf>
    <xf numFmtId="8" fontId="5" fillId="2" borderId="1" xfId="1" applyNumberFormat="1" applyFont="1" applyFill="1" applyBorder="1" applyAlignment="1">
      <alignment horizontal="center"/>
    </xf>
    <xf numFmtId="9" fontId="0" fillId="0" borderId="0" xfId="0" applyNumberFormat="1"/>
    <xf numFmtId="0" fontId="3" fillId="0" borderId="5" xfId="0" applyFont="1" applyBorder="1"/>
    <xf numFmtId="9" fontId="0" fillId="0" borderId="5" xfId="0" applyNumberFormat="1" applyBorder="1"/>
    <xf numFmtId="8" fontId="0" fillId="0" borderId="0" xfId="0" applyNumberFormat="1" applyBorder="1"/>
    <xf numFmtId="10" fontId="0" fillId="0" borderId="5" xfId="0" applyNumberFormat="1" applyBorder="1"/>
    <xf numFmtId="8" fontId="5" fillId="2" borderId="10" xfId="0" applyNumberFormat="1" applyFont="1" applyFill="1" applyBorder="1" applyAlignment="1">
      <alignment horizontal="center"/>
    </xf>
    <xf numFmtId="0" fontId="9" fillId="0" borderId="0" xfId="0" applyFont="1" applyBorder="1" applyAlignment="1">
      <alignment readingOrder="2"/>
    </xf>
    <xf numFmtId="0" fontId="10" fillId="0" borderId="0" xfId="0" applyFont="1" applyBorder="1" applyAlignment="1">
      <alignment readingOrder="1"/>
    </xf>
    <xf numFmtId="165" fontId="10" fillId="0" borderId="0" xfId="0" applyNumberFormat="1" applyFont="1" applyBorder="1" applyAlignment="1">
      <alignment horizontal="center" readingOrder="1"/>
    </xf>
    <xf numFmtId="0" fontId="10" fillId="0" borderId="0" xfId="0" applyFont="1" applyBorder="1" applyAlignment="1">
      <alignment horizontal="center" readingOrder="1"/>
    </xf>
    <xf numFmtId="0" fontId="10" fillId="0" borderId="0" xfId="0" applyFont="1" applyBorder="1" applyAlignment="1">
      <alignment horizontal="center" readingOrder="2"/>
    </xf>
    <xf numFmtId="0" fontId="12" fillId="0" borderId="0" xfId="0" applyFont="1" applyBorder="1" applyAlignment="1">
      <alignment horizontal="center" readingOrder="2"/>
    </xf>
    <xf numFmtId="0" fontId="3" fillId="0" borderId="0" xfId="0" applyFont="1" applyBorder="1" applyAlignment="1">
      <alignment horizontal="center" wrapText="1"/>
    </xf>
    <xf numFmtId="0" fontId="3" fillId="0" borderId="6" xfId="0" applyFont="1" applyBorder="1" applyAlignment="1">
      <alignment horizontal="center" wrapText="1"/>
    </xf>
    <xf numFmtId="0" fontId="7" fillId="3" borderId="2" xfId="0" applyFont="1" applyFill="1" applyBorder="1" applyAlignment="1">
      <alignment horizontal="center" readingOrder="2"/>
    </xf>
    <xf numFmtId="0" fontId="7" fillId="3" borderId="3" xfId="0" applyFont="1" applyFill="1" applyBorder="1" applyAlignment="1">
      <alignment horizontal="center" readingOrder="2"/>
    </xf>
    <xf numFmtId="0" fontId="7" fillId="3" borderId="4" xfId="0" applyFont="1" applyFill="1" applyBorder="1" applyAlignment="1">
      <alignment horizontal="center" readingOrder="2"/>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14" fillId="4" borderId="0" xfId="0" applyFont="1" applyFill="1"/>
    <xf numFmtId="8" fontId="8" fillId="4" borderId="1" xfId="0" applyNumberFormat="1" applyFont="1" applyFill="1" applyBorder="1" applyAlignment="1">
      <alignment horizontal="center"/>
    </xf>
    <xf numFmtId="8" fontId="5" fillId="4" borderId="1" xfId="0" applyNumberFormat="1" applyFont="1" applyFill="1" applyBorder="1" applyAlignment="1">
      <alignment horizontal="center"/>
    </xf>
    <xf numFmtId="8" fontId="0" fillId="4" borderId="5" xfId="0" applyNumberFormat="1" applyFill="1" applyBorder="1"/>
    <xf numFmtId="8" fontId="0" fillId="0" borderId="5" xfId="0" applyNumberFormat="1" applyBorder="1" applyAlignment="1">
      <alignment horizontal="center"/>
    </xf>
    <xf numFmtId="8" fontId="11" fillId="5" borderId="0" xfId="0" applyNumberFormat="1" applyFont="1" applyFill="1" applyBorder="1" applyAlignment="1">
      <alignment readingOrder="1"/>
    </xf>
    <xf numFmtId="0" fontId="15" fillId="4" borderId="5" xfId="0" applyFont="1" applyFill="1" applyBorder="1"/>
    <xf numFmtId="171" fontId="0" fillId="0" borderId="5" xfId="0" applyNumberFormat="1" applyBorder="1" applyAlignment="1">
      <alignment horizontal="center"/>
    </xf>
    <xf numFmtId="8" fontId="5" fillId="4" borderId="1" xfId="1" applyNumberFormat="1" applyFont="1" applyFill="1" applyBorder="1"/>
    <xf numFmtId="8" fontId="0" fillId="4" borderId="0" xfId="0" applyNumberFormat="1" applyFill="1" applyBorder="1" applyAlignment="1">
      <alignment horizontal="center"/>
    </xf>
    <xf numFmtId="8" fontId="16" fillId="4" borderId="0" xfId="0" applyNumberFormat="1" applyFont="1" applyFill="1" applyBorder="1" applyAlignment="1">
      <alignment horizontal="center"/>
    </xf>
    <xf numFmtId="8" fontId="17" fillId="4" borderId="0" xfId="0" applyNumberFormat="1" applyFont="1" applyFill="1" applyBorder="1" applyAlignment="1">
      <alignment horizontal="center"/>
    </xf>
    <xf numFmtId="0" fontId="0" fillId="0" borderId="0" xfId="0" applyAlignment="1">
      <alignment horizontal="center"/>
    </xf>
    <xf numFmtId="8" fontId="3" fillId="0" borderId="0" xfId="0" applyNumberFormat="1" applyFont="1" applyAlignment="1">
      <alignment horizontal="center"/>
    </xf>
    <xf numFmtId="8" fontId="3" fillId="4" borderId="0" xfId="0" applyNumberFormat="1" applyFont="1" applyFill="1" applyAlignment="1">
      <alignment horizontal="center"/>
    </xf>
    <xf numFmtId="0" fontId="13" fillId="6" borderId="0" xfId="0" applyFont="1" applyFill="1"/>
    <xf numFmtId="0" fontId="19" fillId="6" borderId="0" xfId="0" applyFont="1" applyFill="1"/>
    <xf numFmtId="0" fontId="20" fillId="6" borderId="5" xfId="0" applyFont="1" applyFill="1" applyBorder="1"/>
    <xf numFmtId="8" fontId="0" fillId="0" borderId="0" xfId="0" applyNumberFormat="1"/>
    <xf numFmtId="8" fontId="0" fillId="6" borderId="0" xfId="0" applyNumberFormat="1" applyFill="1"/>
    <xf numFmtId="8" fontId="3" fillId="6" borderId="0" xfId="0" applyNumberFormat="1" applyFont="1" applyFill="1" applyAlignment="1">
      <alignment horizontal="center"/>
    </xf>
    <xf numFmtId="165" fontId="0" fillId="0" borderId="0" xfId="0" applyNumberFormat="1" applyBorder="1" applyAlignment="1">
      <alignment horizontal="center"/>
    </xf>
    <xf numFmtId="0" fontId="0" fillId="0" borderId="11" xfId="0" applyBorder="1"/>
    <xf numFmtId="8" fontId="0" fillId="0" borderId="0" xfId="0" applyNumberFormat="1" applyAlignment="1">
      <alignment horizontal="center"/>
    </xf>
    <xf numFmtId="8" fontId="0" fillId="4" borderId="0" xfId="0" applyNumberFormat="1" applyFill="1"/>
    <xf numFmtId="8" fontId="0" fillId="4" borderId="0" xfId="0" applyNumberFormat="1" applyFill="1" applyAlignment="1">
      <alignment horizontal="center"/>
    </xf>
    <xf numFmtId="0" fontId="13" fillId="6" borderId="0" xfId="0" applyFont="1" applyFill="1" applyAlignment="1">
      <alignment horizontal="center"/>
    </xf>
    <xf numFmtId="0" fontId="0" fillId="4" borderId="0" xfId="0" applyFill="1" applyBorder="1" applyAlignment="1">
      <alignment horizontal="center"/>
    </xf>
    <xf numFmtId="0" fontId="3" fillId="4" borderId="0" xfId="0" applyFont="1" applyFill="1" applyAlignment="1">
      <alignment horizontal="center"/>
    </xf>
    <xf numFmtId="0" fontId="13" fillId="7"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0</xdr:colOff>
      <xdr:row>55</xdr:row>
      <xdr:rowOff>53340</xdr:rowOff>
    </xdr:from>
    <xdr:to>
      <xdr:col>13</xdr:col>
      <xdr:colOff>601980</xdr:colOff>
      <xdr:row>66</xdr:row>
      <xdr:rowOff>173355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977135780" y="9951720"/>
          <a:ext cx="7818120" cy="21393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rtl="1" eaLnBrk="1" fontAlgn="auto" latinLnBrk="0" hangingPunct="1">
            <a:lnSpc>
              <a:spcPct val="150000"/>
            </a:lnSpc>
            <a:spcBef>
              <a:spcPts val="0"/>
            </a:spcBef>
            <a:spcAft>
              <a:spcPts val="0"/>
            </a:spcAft>
            <a:buClrTx/>
            <a:buSzTx/>
            <a:buFontTx/>
            <a:buNone/>
            <a:tabLst/>
            <a:defRPr/>
          </a:pPr>
          <a:endParaRPr lang="en-US" sz="1400" b="1" u="sng">
            <a:solidFill>
              <a:schemeClr val="dk1"/>
            </a:solidFill>
            <a:effectLst/>
            <a:latin typeface="+mn-lt"/>
            <a:ea typeface="+mn-ea"/>
            <a:cs typeface="+mn-cs"/>
          </a:endParaRPr>
        </a:p>
        <a:p>
          <a:pPr marL="0" marR="0" lvl="0" indent="0" algn="r" defTabSz="914400" rtl="1" eaLnBrk="1" fontAlgn="auto" latinLnBrk="0" hangingPunct="1">
            <a:lnSpc>
              <a:spcPct val="150000"/>
            </a:lnSpc>
            <a:spcBef>
              <a:spcPts val="0"/>
            </a:spcBef>
            <a:spcAft>
              <a:spcPts val="0"/>
            </a:spcAft>
            <a:buClrTx/>
            <a:buSzTx/>
            <a:buFontTx/>
            <a:buNone/>
            <a:tabLst/>
            <a:defRPr/>
          </a:pPr>
          <a:r>
            <a:rPr lang="he-IL" sz="1400" b="1">
              <a:solidFill>
                <a:schemeClr val="dk1"/>
              </a:solidFill>
              <a:effectLst/>
              <a:latin typeface="+mn-lt"/>
              <a:ea typeface="+mn-ea"/>
              <a:cs typeface="+mn-cs"/>
            </a:rPr>
            <a:t>אתה סטודנט לרפואה ולקראתך 7 שנות לימוד. החל מהשנה השמינית, תהיה משכורתך כרופא 400,000 ₪ אותה תקבל בסוף כל שנה. אתה מתכוון לעבוד כרופא במשך 25 שנים ולאחר מכן תפרוש לגמלאות. אחיך חשמלאי מוסמך, מציע לך לזנוח את לימודי הרפואה ולעבוד איתו כחשמלאי מוסמך וזאת למשך 25 שנים. אם תסכים, ישלם לך אחיך היום סכום של 5,500,000 ₪ (במהלך 25 שנות עבודתך לא תקבל שכר מעבר לסכום זה). אם הריבית השנתית עומדת על 4%, האם תעדיף להיות חשמלאי או רופא?</a:t>
          </a:r>
          <a:endParaRPr lang="en-US" sz="1400" b="1">
            <a:solidFill>
              <a:schemeClr val="dk1"/>
            </a:solidFill>
            <a:effectLst/>
            <a:latin typeface="+mn-lt"/>
            <a:ea typeface="+mn-ea"/>
            <a:cs typeface="+mn-cs"/>
          </a:endParaRPr>
        </a:p>
        <a:p>
          <a:pPr algn="r" rtl="1"/>
          <a:endParaRPr lang="en-US" sz="1400" b="1"/>
        </a:p>
      </xdr:txBody>
    </xdr:sp>
    <xdr:clientData/>
  </xdr:twoCellAnchor>
  <xdr:twoCellAnchor>
    <xdr:from>
      <xdr:col>8</xdr:col>
      <xdr:colOff>0</xdr:colOff>
      <xdr:row>125</xdr:row>
      <xdr:rowOff>57150</xdr:rowOff>
    </xdr:from>
    <xdr:to>
      <xdr:col>13</xdr:col>
      <xdr:colOff>571500</xdr:colOff>
      <xdr:row>136</xdr:row>
      <xdr:rowOff>45720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977166260" y="22406610"/>
          <a:ext cx="7818120" cy="20078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r" defTabSz="914400" rtl="1" eaLnBrk="1" fontAlgn="auto" latinLnBrk="0" hangingPunct="1">
            <a:lnSpc>
              <a:spcPct val="150000"/>
            </a:lnSpc>
            <a:spcBef>
              <a:spcPts val="0"/>
            </a:spcBef>
            <a:spcAft>
              <a:spcPts val="0"/>
            </a:spcAft>
            <a:buClrTx/>
            <a:buSzTx/>
            <a:buFontTx/>
            <a:buNone/>
            <a:tabLst/>
            <a:defRPr/>
          </a:pPr>
          <a:endParaRPr lang="he-IL" sz="1400" b="1" u="sng">
            <a:solidFill>
              <a:schemeClr val="dk1"/>
            </a:solidFill>
            <a:effectLst/>
            <a:latin typeface="+mn-lt"/>
            <a:ea typeface="+mn-ea"/>
            <a:cs typeface="+mn-cs"/>
          </a:endParaRPr>
        </a:p>
        <a:p>
          <a:pPr marL="0" marR="0" lvl="0" indent="0" algn="r" defTabSz="914400" rtl="1" eaLnBrk="1" fontAlgn="auto" latinLnBrk="0" hangingPunct="1">
            <a:lnSpc>
              <a:spcPct val="150000"/>
            </a:lnSpc>
            <a:spcBef>
              <a:spcPts val="0"/>
            </a:spcBef>
            <a:spcAft>
              <a:spcPts val="0"/>
            </a:spcAft>
            <a:buClrTx/>
            <a:buSzTx/>
            <a:buFontTx/>
            <a:buNone/>
            <a:tabLst/>
            <a:defRPr/>
          </a:pPr>
          <a:r>
            <a:rPr lang="he-IL" sz="1400" b="1">
              <a:solidFill>
                <a:schemeClr val="dk1"/>
              </a:solidFill>
              <a:effectLst/>
              <a:latin typeface="+mn-lt"/>
              <a:ea typeface="+mn-ea"/>
              <a:cs typeface="+mn-cs"/>
            </a:rPr>
            <a:t>אתה היום בן 25, ואתה מתכוון להפקיד בכל סוף חודש ולמשך 42 השנים הבאות (504 חודשים), סכום כספי כלשהו אשר ישמש אותך בצאתך לגמלאות בגיל 67. יום ההפקדה האחרונה בתוכנית הוא גם יום המשיכה הראשונה של סכום בגובה 8,000 ₪ אשר יימשכו בכל תחילת חודש ולמשך 18 השנים הבאות (216 חודשים) עד להגיעך לגיל 85. מהו הסכום החודשי, שאותו אתה צריך להפקיד החל מסוף חודש זה, בהינתן כי הריבית החודשית הינה 0.3%?</a:t>
          </a:r>
          <a:endParaRPr lang="en-US" sz="1400" b="1">
            <a:solidFill>
              <a:schemeClr val="dk1"/>
            </a:solidFill>
            <a:effectLst/>
            <a:latin typeface="+mn-lt"/>
            <a:ea typeface="+mn-ea"/>
            <a:cs typeface="+mn-cs"/>
          </a:endParaRPr>
        </a:p>
        <a:p>
          <a:pPr algn="r" rtl="1">
            <a:lnSpc>
              <a:spcPct val="150000"/>
            </a:lnSpc>
          </a:pPr>
          <a:endParaRPr lang="en-US" sz="1400" b="1"/>
        </a:p>
      </xdr:txBody>
    </xdr:sp>
    <xdr:clientData/>
  </xdr:twoCellAnchor>
  <xdr:twoCellAnchor>
    <xdr:from>
      <xdr:col>8</xdr:col>
      <xdr:colOff>0</xdr:colOff>
      <xdr:row>1</xdr:row>
      <xdr:rowOff>19050</xdr:rowOff>
    </xdr:from>
    <xdr:to>
      <xdr:col>15</xdr:col>
      <xdr:colOff>542925</xdr:colOff>
      <xdr:row>7</xdr:row>
      <xdr:rowOff>129540</xdr:rowOff>
    </xdr:to>
    <xdr:sp macro="" textlink="">
      <xdr:nvSpPr>
        <xdr:cNvPr id="13" name="TextBox 1">
          <a:extLst>
            <a:ext uri="{FF2B5EF4-FFF2-40B4-BE49-F238E27FC236}">
              <a16:creationId xmlns:a16="http://schemas.microsoft.com/office/drawing/2014/main" id="{00000000-0008-0000-0000-00000D000000}"/>
            </a:ext>
          </a:extLst>
        </xdr:cNvPr>
        <xdr:cNvSpPr txBox="1"/>
      </xdr:nvSpPr>
      <xdr:spPr>
        <a:xfrm>
          <a:off x="10975853715" y="240030"/>
          <a:ext cx="9100185" cy="12534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a:lnSpc>
              <a:spcPct val="150000"/>
            </a:lnSpc>
          </a:pPr>
          <a:endParaRPr lang="en-US" sz="1200" b="1">
            <a:solidFill>
              <a:schemeClr val="dk1"/>
            </a:solidFill>
            <a:effectLst/>
            <a:latin typeface="+mn-lt"/>
            <a:ea typeface="+mn-ea"/>
            <a:cs typeface="+mn-cs"/>
          </a:endParaRPr>
        </a:p>
        <a:p>
          <a:pPr rtl="1">
            <a:lnSpc>
              <a:spcPct val="150000"/>
            </a:lnSpc>
          </a:pPr>
          <a:r>
            <a:rPr lang="he-IL" sz="1200" b="1">
              <a:solidFill>
                <a:schemeClr val="dk1"/>
              </a:solidFill>
              <a:effectLst/>
              <a:latin typeface="+mn-lt"/>
              <a:ea typeface="+mn-ea"/>
              <a:cs typeface="+mn-cs"/>
            </a:rPr>
            <a:t>א. תמורת עבודתך, מובטח לך שכר בגובה של 200 ₪ שאותם תקבל בכל סוף שנה וזאת למשך 5 שנים. בהנחה שהריבית השנתית</a:t>
          </a:r>
          <a:endParaRPr lang="en-US" sz="1200" b="1">
            <a:solidFill>
              <a:schemeClr val="dk1"/>
            </a:solidFill>
            <a:effectLst/>
            <a:latin typeface="+mn-lt"/>
            <a:ea typeface="+mn-ea"/>
            <a:cs typeface="+mn-cs"/>
          </a:endParaRPr>
        </a:p>
        <a:p>
          <a:pPr lvl="0" rtl="1">
            <a:lnSpc>
              <a:spcPct val="150000"/>
            </a:lnSpc>
          </a:pPr>
          <a:r>
            <a:rPr lang="he-IL" sz="1200" b="1">
              <a:solidFill>
                <a:schemeClr val="dk1"/>
              </a:solidFill>
              <a:effectLst/>
              <a:latin typeface="+mn-lt"/>
              <a:ea typeface="+mn-ea"/>
              <a:cs typeface="+mn-cs"/>
            </a:rPr>
            <a:t>היא</a:t>
          </a:r>
          <a:r>
            <a:rPr lang="he-IL" sz="1200" b="1" baseline="0">
              <a:solidFill>
                <a:schemeClr val="dk1"/>
              </a:solidFill>
              <a:effectLst/>
              <a:latin typeface="+mn-lt"/>
              <a:ea typeface="+mn-ea"/>
              <a:cs typeface="+mn-cs"/>
            </a:rPr>
            <a:t> 3%.</a:t>
          </a:r>
          <a:r>
            <a:rPr lang="he-IL" sz="1200" b="1">
              <a:solidFill>
                <a:schemeClr val="dk1"/>
              </a:solidFill>
              <a:effectLst/>
              <a:latin typeface="+mn-lt"/>
              <a:ea typeface="+mn-ea"/>
              <a:cs typeface="+mn-cs"/>
            </a:rPr>
            <a:t> מהו הסכום המינימאלי, שאותו תסכים לקבל היום, במקום סדרת התקבולים שהוצעה לך? </a:t>
          </a:r>
          <a:endParaRPr lang="en-US" sz="1200" b="1">
            <a:solidFill>
              <a:schemeClr val="dk1"/>
            </a:solidFill>
            <a:effectLst/>
            <a:latin typeface="+mn-lt"/>
            <a:ea typeface="+mn-ea"/>
            <a:cs typeface="+mn-cs"/>
          </a:endParaRPr>
        </a:p>
        <a:p>
          <a:pPr lvl="0" rtl="1">
            <a:lnSpc>
              <a:spcPct val="150000"/>
            </a:lnSpc>
          </a:pPr>
          <a:r>
            <a:rPr lang="he-IL" sz="1200" b="1">
              <a:solidFill>
                <a:schemeClr val="dk1"/>
              </a:solidFill>
              <a:effectLst/>
              <a:latin typeface="+mn-lt"/>
              <a:ea typeface="+mn-ea"/>
              <a:cs typeface="+mn-cs"/>
            </a:rPr>
            <a:t>ב. מהו הסכום המינימאלי, שאותו תסכים לקבל היום, במקום סדרת התקבולים, בהנחה והתקבולים יתקבלו </a:t>
          </a:r>
          <a:r>
            <a:rPr lang="he-IL" sz="1200" b="1" u="sng">
              <a:solidFill>
                <a:schemeClr val="dk1"/>
              </a:solidFill>
              <a:effectLst/>
              <a:latin typeface="+mn-lt"/>
              <a:ea typeface="+mn-ea"/>
              <a:cs typeface="+mn-cs"/>
            </a:rPr>
            <a:t>בתחילת כל שנה</a:t>
          </a:r>
          <a:r>
            <a:rPr lang="he-IL" sz="1200" b="1">
              <a:solidFill>
                <a:schemeClr val="dk1"/>
              </a:solidFill>
              <a:effectLst/>
              <a:latin typeface="+mn-lt"/>
              <a:ea typeface="+mn-ea"/>
              <a:cs typeface="+mn-cs"/>
            </a:rPr>
            <a:t>?</a:t>
          </a:r>
          <a:endParaRPr lang="en-US" sz="1200" b="1">
            <a:solidFill>
              <a:schemeClr val="dk1"/>
            </a:solidFill>
            <a:effectLst/>
            <a:latin typeface="+mn-lt"/>
            <a:ea typeface="+mn-ea"/>
            <a:cs typeface="+mn-cs"/>
          </a:endParaRPr>
        </a:p>
        <a:p>
          <a:pPr algn="r" rtl="1"/>
          <a:endParaRPr lang="en-US" sz="1100" b="1"/>
        </a:p>
      </xdr:txBody>
    </xdr:sp>
    <xdr:clientData/>
  </xdr:twoCellAnchor>
  <xdr:twoCellAnchor>
    <xdr:from>
      <xdr:col>8</xdr:col>
      <xdr:colOff>0</xdr:colOff>
      <xdr:row>29</xdr:row>
      <xdr:rowOff>9525</xdr:rowOff>
    </xdr:from>
    <xdr:to>
      <xdr:col>15</xdr:col>
      <xdr:colOff>123825</xdr:colOff>
      <xdr:row>35</xdr:row>
      <xdr:rowOff>30481</xdr:rowOff>
    </xdr:to>
    <xdr:sp macro="" textlink="">
      <xdr:nvSpPr>
        <xdr:cNvPr id="14" name="TextBox 2">
          <a:extLst>
            <a:ext uri="{FF2B5EF4-FFF2-40B4-BE49-F238E27FC236}">
              <a16:creationId xmlns:a16="http://schemas.microsoft.com/office/drawing/2014/main" id="{00000000-0008-0000-0000-00000E000000}"/>
            </a:ext>
          </a:extLst>
        </xdr:cNvPr>
        <xdr:cNvSpPr txBox="1"/>
      </xdr:nvSpPr>
      <xdr:spPr>
        <a:xfrm>
          <a:off x="10976272815" y="5259705"/>
          <a:ext cx="8681085" cy="10725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a:lnSpc>
              <a:spcPct val="150000"/>
            </a:lnSpc>
          </a:pPr>
          <a:endParaRPr lang="en-US" sz="1400" b="1">
            <a:solidFill>
              <a:schemeClr val="dk1"/>
            </a:solidFill>
            <a:effectLst/>
            <a:latin typeface="+mn-lt"/>
            <a:ea typeface="+mn-ea"/>
            <a:cs typeface="+mn-cs"/>
          </a:endParaRPr>
        </a:p>
        <a:p>
          <a:pPr rtl="1">
            <a:lnSpc>
              <a:spcPct val="150000"/>
            </a:lnSpc>
          </a:pPr>
          <a:r>
            <a:rPr lang="he-IL" sz="1400" b="1">
              <a:solidFill>
                <a:schemeClr val="dk1"/>
              </a:solidFill>
              <a:effectLst/>
              <a:latin typeface="+mn-lt"/>
              <a:ea typeface="+mn-ea"/>
              <a:cs typeface="+mn-cs"/>
            </a:rPr>
            <a:t>אתה מעוניין לקחת הלוואת משכנתא לתקופה של 25 שנים בריבית חודשית של 1%. יכולת ההחזר שלך עומדת על 4,000 ₪ שאותם תשלם בסוף כל חודש. מהו הסכום שיהיה הבנק מוכן להעניק לך היום כהלוואת משכנתא? </a:t>
          </a:r>
          <a:endParaRPr lang="en-US" sz="1400" b="1">
            <a:solidFill>
              <a:schemeClr val="dk1"/>
            </a:solidFill>
            <a:effectLst/>
            <a:latin typeface="+mn-lt"/>
            <a:ea typeface="+mn-ea"/>
            <a:cs typeface="+mn-cs"/>
          </a:endParaRPr>
        </a:p>
        <a:p>
          <a:pPr algn="r" rtl="1"/>
          <a:endParaRPr lang="en-US" sz="1400" b="1"/>
        </a:p>
      </xdr:txBody>
    </xdr:sp>
    <xdr:clientData/>
  </xdr:twoCellAnchor>
  <xdr:twoCellAnchor>
    <xdr:from>
      <xdr:col>8</xdr:col>
      <xdr:colOff>0</xdr:colOff>
      <xdr:row>98</xdr:row>
      <xdr:rowOff>19050</xdr:rowOff>
    </xdr:from>
    <xdr:to>
      <xdr:col>13</xdr:col>
      <xdr:colOff>563880</xdr:colOff>
      <xdr:row>104</xdr:row>
      <xdr:rowOff>167640</xdr:rowOff>
    </xdr:to>
    <xdr:sp macro="" textlink="">
      <xdr:nvSpPr>
        <xdr:cNvPr id="11" name="TextBox 9">
          <a:extLst>
            <a:ext uri="{FF2B5EF4-FFF2-40B4-BE49-F238E27FC236}">
              <a16:creationId xmlns:a16="http://schemas.microsoft.com/office/drawing/2014/main" id="{00000000-0008-0000-0000-00000B000000}"/>
            </a:ext>
          </a:extLst>
        </xdr:cNvPr>
        <xdr:cNvSpPr txBox="1"/>
      </xdr:nvSpPr>
      <xdr:spPr>
        <a:xfrm>
          <a:off x="10977173880" y="17545050"/>
          <a:ext cx="7810500" cy="129159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rtl="1">
            <a:lnSpc>
              <a:spcPct val="150000"/>
            </a:lnSpc>
          </a:pPr>
          <a:endParaRPr lang="en-US" sz="1400" b="1">
            <a:solidFill>
              <a:schemeClr val="dk1"/>
            </a:solidFill>
            <a:effectLst/>
            <a:latin typeface="+mn-lt"/>
            <a:ea typeface="+mn-ea"/>
            <a:cs typeface="+mn-cs"/>
          </a:endParaRPr>
        </a:p>
        <a:p>
          <a:pPr rtl="1">
            <a:lnSpc>
              <a:spcPct val="150000"/>
            </a:lnSpc>
          </a:pPr>
          <a:r>
            <a:rPr lang="he-IL" sz="1400" b="1">
              <a:solidFill>
                <a:schemeClr val="dk1"/>
              </a:solidFill>
              <a:effectLst/>
              <a:latin typeface="+mn-lt"/>
              <a:ea typeface="+mn-ea"/>
              <a:cs typeface="+mn-cs"/>
            </a:rPr>
            <a:t>אתה אמור לקבל 1,000 ₪ אחת לשנתיים וזאת למשך 10 שנים. התקבול הראשון יהיה בעוד שנתיים מהיום. מהו הסכום המינימאלי, אותו תסכים לקבל היום, במקום סדרת התקבולים שלעיל בהנחה והריבית לשנתיים הינה 6%?</a:t>
          </a:r>
          <a:endParaRPr lang="en-US" sz="1400" b="1">
            <a:solidFill>
              <a:schemeClr val="dk1"/>
            </a:solidFill>
            <a:effectLst/>
            <a:latin typeface="+mn-lt"/>
            <a:ea typeface="+mn-ea"/>
            <a:cs typeface="+mn-cs"/>
          </a:endParaRPr>
        </a:p>
        <a:p>
          <a:pPr algn="r" rtl="1"/>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2</xdr:row>
      <xdr:rowOff>47625</xdr:rowOff>
    </xdr:from>
    <xdr:to>
      <xdr:col>15</xdr:col>
      <xdr:colOff>219075</xdr:colOff>
      <xdr:row>15</xdr:row>
      <xdr:rowOff>180975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671218275" y="476250"/>
          <a:ext cx="7096125" cy="26098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a:lnSpc>
              <a:spcPct val="150000"/>
            </a:lnSpc>
          </a:pPr>
          <a:r>
            <a:rPr lang="he-IL" sz="1400" b="1">
              <a:solidFill>
                <a:srgbClr val="C00000"/>
              </a:solidFill>
              <a:effectLst/>
              <a:latin typeface="+mn-lt"/>
              <a:ea typeface="+mn-ea"/>
              <a:cs typeface="+mn-cs"/>
            </a:rPr>
            <a:t>א. </a:t>
          </a:r>
          <a:r>
            <a:rPr lang="he-IL" sz="1400" b="1">
              <a:solidFill>
                <a:schemeClr val="dk1"/>
              </a:solidFill>
              <a:effectLst/>
              <a:latin typeface="+mn-lt"/>
              <a:ea typeface="+mn-ea"/>
              <a:cs typeface="+mn-cs"/>
            </a:rPr>
            <a:t>סבא</a:t>
          </a:r>
          <a:r>
            <a:rPr lang="he-IL" sz="1400" b="1" baseline="0">
              <a:solidFill>
                <a:schemeClr val="dk1"/>
              </a:solidFill>
              <a:effectLst/>
              <a:latin typeface="+mn-lt"/>
              <a:ea typeface="+mn-ea"/>
              <a:cs typeface="+mn-cs"/>
            </a:rPr>
            <a:t> דויד</a:t>
          </a:r>
          <a:r>
            <a:rPr lang="he-IL" sz="1400" b="1">
              <a:solidFill>
                <a:schemeClr val="dk1"/>
              </a:solidFill>
              <a:effectLst/>
              <a:latin typeface="+mn-lt"/>
              <a:ea typeface="+mn-ea"/>
              <a:cs typeface="+mn-cs"/>
            </a:rPr>
            <a:t> זכה במפעל הפיס ומוצעות לו שתי חלופות לבחירתו:</a:t>
          </a:r>
          <a:endParaRPr lang="en-US" sz="1400" b="1">
            <a:solidFill>
              <a:schemeClr val="dk1"/>
            </a:solidFill>
            <a:effectLst/>
            <a:latin typeface="+mn-lt"/>
            <a:ea typeface="+mn-ea"/>
            <a:cs typeface="+mn-cs"/>
          </a:endParaRPr>
        </a:p>
        <a:p>
          <a:pPr lvl="0" rtl="1">
            <a:lnSpc>
              <a:spcPct val="150000"/>
            </a:lnSpc>
          </a:pPr>
          <a:r>
            <a:rPr lang="he-IL" sz="1400" b="1">
              <a:solidFill>
                <a:schemeClr val="dk1"/>
              </a:solidFill>
              <a:effectLst/>
              <a:latin typeface="+mn-lt"/>
              <a:ea typeface="+mn-ea"/>
              <a:cs typeface="+mn-cs"/>
            </a:rPr>
            <a:t>חלופה ראשונה: קבל 10 תשלומים סוף שנתיים שווים של 50,000 ₪ כל אחד.</a:t>
          </a:r>
          <a:endParaRPr lang="en-US" sz="1400" b="1">
            <a:solidFill>
              <a:schemeClr val="dk1"/>
            </a:solidFill>
            <a:effectLst/>
            <a:latin typeface="+mn-lt"/>
            <a:ea typeface="+mn-ea"/>
            <a:cs typeface="+mn-cs"/>
          </a:endParaRPr>
        </a:p>
        <a:p>
          <a:pPr lvl="0" rtl="1">
            <a:lnSpc>
              <a:spcPct val="150000"/>
            </a:lnSpc>
          </a:pPr>
          <a:r>
            <a:rPr lang="he-IL" sz="1400" b="1">
              <a:solidFill>
                <a:schemeClr val="dk1"/>
              </a:solidFill>
              <a:effectLst/>
              <a:latin typeface="+mn-lt"/>
              <a:ea typeface="+mn-ea"/>
              <a:cs typeface="+mn-cs"/>
            </a:rPr>
            <a:t>חלופה שנייה: קבל 350,000 ₪ היום.</a:t>
          </a:r>
          <a:endParaRPr lang="en-US" sz="1400" b="1">
            <a:solidFill>
              <a:schemeClr val="dk1"/>
            </a:solidFill>
            <a:effectLst/>
            <a:latin typeface="+mn-lt"/>
            <a:ea typeface="+mn-ea"/>
            <a:cs typeface="+mn-cs"/>
          </a:endParaRPr>
        </a:p>
        <a:p>
          <a:pPr rtl="1">
            <a:lnSpc>
              <a:spcPct val="150000"/>
            </a:lnSpc>
          </a:pPr>
          <a:r>
            <a:rPr lang="he-IL" sz="1400" b="1">
              <a:solidFill>
                <a:schemeClr val="dk1"/>
              </a:solidFill>
              <a:effectLst/>
              <a:latin typeface="+mn-lt"/>
              <a:ea typeface="+mn-ea"/>
              <a:cs typeface="+mn-cs"/>
            </a:rPr>
            <a:t>בהנחה והריבית היא 4% לשנה.</a:t>
          </a:r>
          <a:endParaRPr lang="en-US" sz="1400" b="1">
            <a:solidFill>
              <a:schemeClr val="dk1"/>
            </a:solidFill>
            <a:effectLst/>
            <a:latin typeface="+mn-lt"/>
            <a:ea typeface="+mn-ea"/>
            <a:cs typeface="+mn-cs"/>
          </a:endParaRPr>
        </a:p>
        <a:p>
          <a:pPr lvl="0" rtl="1">
            <a:lnSpc>
              <a:spcPct val="150000"/>
            </a:lnSpc>
          </a:pPr>
          <a:r>
            <a:rPr lang="he-IL" sz="1400" b="1">
              <a:solidFill>
                <a:schemeClr val="dk1"/>
              </a:solidFill>
              <a:effectLst/>
              <a:latin typeface="+mn-lt"/>
              <a:ea typeface="+mn-ea"/>
              <a:cs typeface="+mn-cs"/>
            </a:rPr>
            <a:t>איזו חלופה יעדיף סבא דויד?</a:t>
          </a:r>
          <a:endParaRPr lang="en-US" sz="1400" b="1">
            <a:solidFill>
              <a:schemeClr val="dk1"/>
            </a:solidFill>
            <a:effectLst/>
            <a:latin typeface="+mn-lt"/>
            <a:ea typeface="+mn-ea"/>
            <a:cs typeface="+mn-cs"/>
          </a:endParaRPr>
        </a:p>
        <a:p>
          <a:pPr lvl="0" rtl="1">
            <a:lnSpc>
              <a:spcPct val="150000"/>
            </a:lnSpc>
          </a:pPr>
          <a:r>
            <a:rPr lang="he-IL" sz="1400" b="1">
              <a:solidFill>
                <a:srgbClr val="C00000"/>
              </a:solidFill>
              <a:effectLst/>
              <a:latin typeface="+mn-lt"/>
              <a:ea typeface="+mn-ea"/>
              <a:cs typeface="+mn-cs"/>
            </a:rPr>
            <a:t>ב.</a:t>
          </a:r>
          <a:r>
            <a:rPr lang="he-IL" sz="1400" b="1" baseline="0">
              <a:solidFill>
                <a:srgbClr val="C00000"/>
              </a:solidFill>
              <a:effectLst/>
              <a:latin typeface="+mn-lt"/>
              <a:ea typeface="+mn-ea"/>
              <a:cs typeface="+mn-cs"/>
            </a:rPr>
            <a:t> </a:t>
          </a:r>
          <a:r>
            <a:rPr lang="he-IL" sz="1400" b="1">
              <a:solidFill>
                <a:schemeClr val="dk1"/>
              </a:solidFill>
              <a:effectLst/>
              <a:latin typeface="+mn-lt"/>
              <a:ea typeface="+mn-ea"/>
              <a:cs typeface="+mn-cs"/>
            </a:rPr>
            <a:t>במידה ודוד יבחר בחלופה השנייה, מהו הסכום שיקבל בסוף כל שנה ובמשך 10 שנים?</a:t>
          </a:r>
          <a:endParaRPr lang="en-US" sz="1400" b="1">
            <a:solidFill>
              <a:schemeClr val="dk1"/>
            </a:solidFill>
            <a:effectLst/>
            <a:latin typeface="+mn-lt"/>
            <a:ea typeface="+mn-ea"/>
            <a:cs typeface="+mn-cs"/>
          </a:endParaRPr>
        </a:p>
        <a:p>
          <a:pPr algn="r" rtl="1">
            <a:lnSpc>
              <a:spcPct val="150000"/>
            </a:lnSpc>
          </a:pPr>
          <a:endParaRPr lang="en-US" sz="1400" b="1"/>
        </a:p>
      </xdr:txBody>
    </xdr:sp>
    <xdr:clientData/>
  </xdr:twoCellAnchor>
  <xdr:twoCellAnchor>
    <xdr:from>
      <xdr:col>8</xdr:col>
      <xdr:colOff>47625</xdr:colOff>
      <xdr:row>46</xdr:row>
      <xdr:rowOff>28575</xdr:rowOff>
    </xdr:from>
    <xdr:to>
      <xdr:col>17</xdr:col>
      <xdr:colOff>7620</xdr:colOff>
      <xdr:row>53</xdr:row>
      <xdr:rowOff>57150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975047900" y="8227695"/>
          <a:ext cx="6749415" cy="13468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a:lnSpc>
              <a:spcPct val="150000"/>
            </a:lnSpc>
          </a:pPr>
          <a:endParaRPr lang="en-US" sz="1400" b="1">
            <a:solidFill>
              <a:schemeClr val="dk1"/>
            </a:solidFill>
            <a:effectLst/>
            <a:latin typeface="+mn-lt"/>
            <a:ea typeface="+mn-ea"/>
            <a:cs typeface="+mn-cs"/>
          </a:endParaRPr>
        </a:p>
        <a:p>
          <a:pPr rtl="1">
            <a:lnSpc>
              <a:spcPct val="150000"/>
            </a:lnSpc>
          </a:pPr>
          <a:r>
            <a:rPr lang="he-IL" sz="1400" b="1">
              <a:solidFill>
                <a:schemeClr val="dk1"/>
              </a:solidFill>
              <a:effectLst/>
              <a:latin typeface="+mn-lt"/>
              <a:ea typeface="+mn-ea"/>
              <a:cs typeface="+mn-cs"/>
            </a:rPr>
            <a:t>אופיר לקח משכנתא בסכום של 600,000 ₪ לרכישת דירה להשקעה</a:t>
          </a:r>
          <a:r>
            <a:rPr lang="he-IL" sz="1400" b="1" baseline="0">
              <a:solidFill>
                <a:schemeClr val="dk1"/>
              </a:solidFill>
              <a:effectLst/>
              <a:latin typeface="+mn-lt"/>
              <a:ea typeface="+mn-ea"/>
              <a:cs typeface="+mn-cs"/>
            </a:rPr>
            <a:t> בעיר אשקלון</a:t>
          </a:r>
          <a:r>
            <a:rPr lang="he-IL" sz="1400" b="1">
              <a:solidFill>
                <a:schemeClr val="dk1"/>
              </a:solidFill>
              <a:effectLst/>
              <a:latin typeface="+mn-lt"/>
              <a:ea typeface="+mn-ea"/>
              <a:cs typeface="+mn-cs"/>
            </a:rPr>
            <a:t>. תשלומי המשכנתא מבוצעים מדי חודש בסוף החודש. שער הריבית החודשי שגובה הבנק הינו 0.5%. אופיר מעוניין לפרוס את המשכנתא על פני 18 שנים. מהו סכום ההחזר החודשי הקבוע שעליו לשלם?</a:t>
          </a:r>
          <a:endParaRPr lang="en-US" sz="1400" b="1">
            <a:solidFill>
              <a:schemeClr val="dk1"/>
            </a:solidFill>
            <a:effectLst/>
            <a:latin typeface="+mn-lt"/>
            <a:ea typeface="+mn-ea"/>
            <a:cs typeface="+mn-cs"/>
          </a:endParaRPr>
        </a:p>
        <a:p>
          <a:pPr algn="r" rtl="1">
            <a:lnSpc>
              <a:spcPct val="150000"/>
            </a:lnSpc>
          </a:pPr>
          <a:endParaRPr lang="en-US" sz="1400" b="1"/>
        </a:p>
      </xdr:txBody>
    </xdr:sp>
    <xdr:clientData/>
  </xdr:twoCellAnchor>
  <xdr:twoCellAnchor>
    <xdr:from>
      <xdr:col>8</xdr:col>
      <xdr:colOff>104775</xdr:colOff>
      <xdr:row>72</xdr:row>
      <xdr:rowOff>28575</xdr:rowOff>
    </xdr:from>
    <xdr:to>
      <xdr:col>18</xdr:col>
      <xdr:colOff>60960</xdr:colOff>
      <xdr:row>87</xdr:row>
      <xdr:rowOff>114300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974324000" y="12875895"/>
          <a:ext cx="7416165" cy="28060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fontAlgn="base">
            <a:lnSpc>
              <a:spcPct val="150000"/>
            </a:lnSpc>
          </a:pPr>
          <a:r>
            <a:rPr lang="he-IL" sz="1400" b="1">
              <a:solidFill>
                <a:schemeClr val="dk1"/>
              </a:solidFill>
              <a:effectLst/>
              <a:latin typeface="+mn-lt"/>
              <a:ea typeface="+mn-ea"/>
              <a:cs typeface="+mn-cs"/>
            </a:rPr>
            <a:t>מזל טוב!!! התקבלת לחברת:</a:t>
          </a:r>
          <a:r>
            <a:rPr lang="en-US" sz="1400" b="1">
              <a:solidFill>
                <a:schemeClr val="dk1"/>
              </a:solidFill>
              <a:effectLst/>
              <a:latin typeface="+mn-lt"/>
              <a:ea typeface="+mn-ea"/>
              <a:cs typeface="+mn-cs"/>
            </a:rPr>
            <a:t> </a:t>
          </a:r>
          <a:r>
            <a:rPr lang="he-IL" sz="1400" b="1">
              <a:solidFill>
                <a:schemeClr val="dk1"/>
              </a:solidFill>
              <a:effectLst/>
              <a:latin typeface="+mn-lt"/>
              <a:ea typeface="+mn-ea"/>
              <a:cs typeface="+mn-cs"/>
            </a:rPr>
            <a:t> </a:t>
          </a:r>
          <a:r>
            <a:rPr lang="en-US" sz="1400" b="1">
              <a:solidFill>
                <a:schemeClr val="dk1"/>
              </a:solidFill>
              <a:effectLst/>
              <a:latin typeface="+mn-lt"/>
              <a:ea typeface="+mn-ea"/>
              <a:cs typeface="+mn-cs"/>
            </a:rPr>
            <a:t> MAGDITECH</a:t>
          </a:r>
          <a:r>
            <a:rPr lang="he-IL" sz="1400" b="1">
              <a:solidFill>
                <a:schemeClr val="dk1"/>
              </a:solidFill>
              <a:effectLst/>
              <a:latin typeface="+mn-lt"/>
              <a:ea typeface="+mn-ea"/>
              <a:cs typeface="+mn-cs"/>
            </a:rPr>
            <a:t>תנאי השכר הינם כדלקמן: </a:t>
          </a:r>
          <a:endParaRPr lang="en-US" sz="1400" b="1">
            <a:solidFill>
              <a:schemeClr val="dk1"/>
            </a:solidFill>
            <a:effectLst/>
            <a:latin typeface="+mn-lt"/>
            <a:ea typeface="+mn-ea"/>
            <a:cs typeface="+mn-cs"/>
          </a:endParaRPr>
        </a:p>
        <a:p>
          <a:pPr lvl="0" rtl="1" fontAlgn="base">
            <a:lnSpc>
              <a:spcPct val="150000"/>
            </a:lnSpc>
          </a:pPr>
          <a:r>
            <a:rPr lang="he-IL" sz="1400" b="1">
              <a:solidFill>
                <a:schemeClr val="dk1"/>
              </a:solidFill>
              <a:effectLst/>
              <a:latin typeface="+mn-lt"/>
              <a:ea typeface="+mn-ea"/>
              <a:cs typeface="+mn-cs"/>
            </a:rPr>
            <a:t>בחצי השנה הראשונה: אתה מקבל שכר של </a:t>
          </a:r>
          <a:r>
            <a:rPr lang="en-US" sz="1400" b="1">
              <a:solidFill>
                <a:schemeClr val="dk1"/>
              </a:solidFill>
              <a:effectLst/>
              <a:latin typeface="+mn-lt"/>
              <a:ea typeface="+mn-ea"/>
              <a:cs typeface="+mn-cs"/>
            </a:rPr>
            <a:t>5,000</a:t>
          </a:r>
          <a:r>
            <a:rPr lang="he-IL" sz="1400" b="1">
              <a:solidFill>
                <a:schemeClr val="dk1"/>
              </a:solidFill>
              <a:effectLst/>
              <a:latin typeface="+mn-lt"/>
              <a:ea typeface="+mn-ea"/>
              <a:cs typeface="+mn-cs"/>
            </a:rPr>
            <a:t> ₪  בכל סוף חודש (סך הכל 6 תשלומים).</a:t>
          </a:r>
          <a:endParaRPr lang="en-US" sz="1400" b="1">
            <a:solidFill>
              <a:schemeClr val="dk1"/>
            </a:solidFill>
            <a:effectLst/>
            <a:latin typeface="+mn-lt"/>
            <a:ea typeface="+mn-ea"/>
            <a:cs typeface="+mn-cs"/>
          </a:endParaRPr>
        </a:p>
        <a:p>
          <a:pPr lvl="0" rtl="1" fontAlgn="base">
            <a:lnSpc>
              <a:spcPct val="150000"/>
            </a:lnSpc>
          </a:pPr>
          <a:r>
            <a:rPr lang="he-IL" sz="1400" b="1">
              <a:solidFill>
                <a:schemeClr val="dk1"/>
              </a:solidFill>
              <a:effectLst/>
              <a:latin typeface="+mn-lt"/>
              <a:ea typeface="+mn-ea"/>
              <a:cs typeface="+mn-cs"/>
            </a:rPr>
            <a:t>במחצית השניה של השנה הראשונה: בשל קיצוצים בחברה, אתה לא זוכה לקבל שכר. </a:t>
          </a:r>
          <a:endParaRPr lang="en-US" sz="1400" b="1">
            <a:solidFill>
              <a:schemeClr val="dk1"/>
            </a:solidFill>
            <a:effectLst/>
            <a:latin typeface="+mn-lt"/>
            <a:ea typeface="+mn-ea"/>
            <a:cs typeface="+mn-cs"/>
          </a:endParaRPr>
        </a:p>
        <a:p>
          <a:pPr lvl="0" rtl="1" fontAlgn="base">
            <a:lnSpc>
              <a:spcPct val="150000"/>
            </a:lnSpc>
          </a:pPr>
          <a:r>
            <a:rPr lang="he-IL" sz="1400" b="1">
              <a:solidFill>
                <a:schemeClr val="dk1"/>
              </a:solidFill>
              <a:effectLst/>
              <a:latin typeface="+mn-lt"/>
              <a:ea typeface="+mn-ea"/>
              <a:cs typeface="+mn-cs"/>
            </a:rPr>
            <a:t>במחצית הראשונה של השנה השנייה: הוחלט לתגמל אותך ולהעניק לך 20,000 ₪  מדי חודש ל-6 חודשים.</a:t>
          </a:r>
          <a:endParaRPr lang="en-US" sz="1400" b="1">
            <a:solidFill>
              <a:schemeClr val="dk1"/>
            </a:solidFill>
            <a:effectLst/>
            <a:latin typeface="+mn-lt"/>
            <a:ea typeface="+mn-ea"/>
            <a:cs typeface="+mn-cs"/>
          </a:endParaRPr>
        </a:p>
        <a:p>
          <a:pPr rtl="1" fontAlgn="base">
            <a:lnSpc>
              <a:spcPct val="150000"/>
            </a:lnSpc>
          </a:pPr>
          <a:r>
            <a:rPr lang="he-IL" sz="1400" b="1">
              <a:solidFill>
                <a:schemeClr val="dk1"/>
              </a:solidFill>
              <a:effectLst/>
              <a:latin typeface="+mn-lt"/>
              <a:ea typeface="+mn-ea"/>
              <a:cs typeface="+mn-cs"/>
            </a:rPr>
            <a:t>הריבית  החודשית בשנה הראשונה (חודשים 1-12) הינה 0.8% </a:t>
          </a:r>
          <a:endParaRPr lang="en-US" sz="1400" b="1">
            <a:solidFill>
              <a:schemeClr val="dk1"/>
            </a:solidFill>
            <a:effectLst/>
            <a:latin typeface="+mn-lt"/>
            <a:ea typeface="+mn-ea"/>
            <a:cs typeface="+mn-cs"/>
          </a:endParaRPr>
        </a:p>
        <a:p>
          <a:pPr rtl="1" fontAlgn="base">
            <a:lnSpc>
              <a:spcPct val="150000"/>
            </a:lnSpc>
          </a:pPr>
          <a:r>
            <a:rPr lang="he-IL" sz="1400" b="1">
              <a:solidFill>
                <a:schemeClr val="dk1"/>
              </a:solidFill>
              <a:effectLst/>
              <a:latin typeface="+mn-lt"/>
              <a:ea typeface="+mn-ea"/>
              <a:cs typeface="+mn-cs"/>
            </a:rPr>
            <a:t>הריבית החודשית עבור </a:t>
          </a:r>
          <a:r>
            <a:rPr lang="he-IL" sz="1400" b="1" u="sng">
              <a:solidFill>
                <a:schemeClr val="dk1"/>
              </a:solidFill>
              <a:effectLst/>
              <a:latin typeface="+mn-lt"/>
              <a:ea typeface="+mn-ea"/>
              <a:cs typeface="+mn-cs"/>
            </a:rPr>
            <a:t>המחצית הראשונה של השנה השנייה </a:t>
          </a:r>
          <a:r>
            <a:rPr lang="he-IL" sz="1400" b="1">
              <a:solidFill>
                <a:schemeClr val="dk1"/>
              </a:solidFill>
              <a:effectLst/>
              <a:latin typeface="+mn-lt"/>
              <a:ea typeface="+mn-ea"/>
              <a:cs typeface="+mn-cs"/>
            </a:rPr>
            <a:t>(חודשים 13-18) הינה 1.3%. </a:t>
          </a:r>
          <a:endParaRPr lang="en-US" sz="1400" b="1">
            <a:solidFill>
              <a:schemeClr val="dk1"/>
            </a:solidFill>
            <a:effectLst/>
            <a:latin typeface="+mn-lt"/>
            <a:ea typeface="+mn-ea"/>
            <a:cs typeface="+mn-cs"/>
          </a:endParaRPr>
        </a:p>
        <a:p>
          <a:pPr rtl="1" fontAlgn="base">
            <a:lnSpc>
              <a:spcPct val="150000"/>
            </a:lnSpc>
          </a:pPr>
          <a:r>
            <a:rPr lang="he-IL" sz="1400" b="1">
              <a:solidFill>
                <a:schemeClr val="dk1"/>
              </a:solidFill>
              <a:effectLst/>
              <a:latin typeface="+mn-lt"/>
              <a:ea typeface="+mn-ea"/>
              <a:cs typeface="+mn-cs"/>
            </a:rPr>
            <a:t>חשבו מהו ערכם הנוכחי של תקבולי השכר עבור 18 חודשי העבודה</a:t>
          </a:r>
          <a:r>
            <a:rPr lang="he-IL" sz="1400" b="1" baseline="0">
              <a:solidFill>
                <a:schemeClr val="dk1"/>
              </a:solidFill>
              <a:effectLst/>
              <a:latin typeface="+mn-lt"/>
              <a:ea typeface="+mn-ea"/>
              <a:cs typeface="+mn-cs"/>
            </a:rPr>
            <a:t> בחברה</a:t>
          </a:r>
          <a:r>
            <a:rPr lang="he-IL" sz="1400" b="1">
              <a:solidFill>
                <a:schemeClr val="dk1"/>
              </a:solidFill>
              <a:effectLst/>
              <a:latin typeface="+mn-lt"/>
              <a:ea typeface="+mn-ea"/>
              <a:cs typeface="+mn-cs"/>
            </a:rPr>
            <a:t>? </a:t>
          </a:r>
          <a:endParaRPr lang="en-US" sz="1400" b="1">
            <a:solidFill>
              <a:schemeClr val="dk1"/>
            </a:solidFill>
            <a:effectLst/>
            <a:latin typeface="+mn-lt"/>
            <a:ea typeface="+mn-ea"/>
            <a:cs typeface="+mn-cs"/>
          </a:endParaRPr>
        </a:p>
        <a:p>
          <a:pPr algn="r" rtl="1"/>
          <a:endParaRPr lang="en-US" sz="1400" b="1"/>
        </a:p>
      </xdr:txBody>
    </xdr:sp>
    <xdr:clientData/>
  </xdr:twoCellAnchor>
  <xdr:twoCellAnchor>
    <xdr:from>
      <xdr:col>8</xdr:col>
      <xdr:colOff>0</xdr:colOff>
      <xdr:row>124</xdr:row>
      <xdr:rowOff>47626</xdr:rowOff>
    </xdr:from>
    <xdr:to>
      <xdr:col>15</xdr:col>
      <xdr:colOff>9525</xdr:colOff>
      <xdr:row>133</xdr:row>
      <xdr:rowOff>66676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671427825" y="22383751"/>
          <a:ext cx="7839075" cy="1733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he-IL" sz="1400" b="1"/>
            <a:t>להלן כללים של משחק,</a:t>
          </a:r>
          <a:r>
            <a:rPr lang="he-IL" sz="1400" b="1" baseline="0"/>
            <a:t> במשך שנה אחת:</a:t>
          </a:r>
          <a:r>
            <a:rPr lang="he-IL" sz="1400" b="1"/>
            <a:t> </a:t>
          </a:r>
        </a:p>
        <a:p>
          <a:pPr algn="r" rtl="1">
            <a:lnSpc>
              <a:spcPct val="150000"/>
            </a:lnSpc>
          </a:pPr>
          <a:r>
            <a:rPr lang="he-IL" sz="1400" b="1"/>
            <a:t>בכל סוף חודש אי זוגי אתם אמורים לקבל 1,000 ובסוף כל חודש זוגי אתם אמורים לשלם סכום של</a:t>
          </a:r>
          <a:r>
            <a:rPr lang="he-IL" sz="1400" b="1" baseline="0"/>
            <a:t> </a:t>
          </a:r>
          <a:r>
            <a:rPr lang="he-IL" sz="1400" b="1"/>
            <a:t>1,010.</a:t>
          </a:r>
        </a:p>
        <a:p>
          <a:pPr algn="r" rtl="1">
            <a:lnSpc>
              <a:spcPct val="150000"/>
            </a:lnSpc>
          </a:pPr>
          <a:r>
            <a:rPr lang="he-IL" sz="1400" b="1"/>
            <a:t>הריבית לחודשיים הינה 2.01%. הריבית לחודש הינה 1%.</a:t>
          </a:r>
        </a:p>
        <a:p>
          <a:pPr algn="r" rtl="1">
            <a:lnSpc>
              <a:spcPct val="150000"/>
            </a:lnSpc>
          </a:pPr>
          <a:r>
            <a:rPr lang="he-IL" sz="1400" b="1"/>
            <a:t>מהו רווח או ההפסד ממשחק זה, במונחים</a:t>
          </a:r>
          <a:r>
            <a:rPr lang="he-IL" sz="1400" b="1" baseline="0"/>
            <a:t> של היום (ערך נוכחי)?</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1</xdr:rowOff>
    </xdr:from>
    <xdr:to>
      <xdr:col>19</xdr:col>
      <xdr:colOff>144780</xdr:colOff>
      <xdr:row>8</xdr:row>
      <xdr:rowOff>60961</xdr:rowOff>
    </xdr:to>
    <xdr:sp macro="" textlink="">
      <xdr:nvSpPr>
        <xdr:cNvPr id="2" name="TextBox 1">
          <a:extLst>
            <a:ext uri="{FF2B5EF4-FFF2-40B4-BE49-F238E27FC236}">
              <a16:creationId xmlns:a16="http://schemas.microsoft.com/office/drawing/2014/main" id="{2D515E81-96D2-46B9-BEB0-DC47284C67A9}"/>
            </a:ext>
          </a:extLst>
        </xdr:cNvPr>
        <xdr:cNvSpPr txBox="1"/>
      </xdr:nvSpPr>
      <xdr:spPr>
        <a:xfrm>
          <a:off x="10973569620" y="350521"/>
          <a:ext cx="7520940" cy="11125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1400" b="1">
              <a:solidFill>
                <a:schemeClr val="dk1"/>
              </a:solidFill>
              <a:effectLst/>
              <a:latin typeface="+mn-lt"/>
              <a:ea typeface="+mn-ea"/>
              <a:cs typeface="+mn-cs"/>
            </a:rPr>
            <a:t> </a:t>
          </a:r>
          <a:endParaRPr lang="en-US" sz="1400" b="1">
            <a:solidFill>
              <a:schemeClr val="dk1"/>
            </a:solidFill>
            <a:effectLst/>
            <a:latin typeface="+mn-lt"/>
            <a:ea typeface="+mn-ea"/>
            <a:cs typeface="+mn-cs"/>
          </a:endParaRPr>
        </a:p>
        <a:p>
          <a:pPr rtl="1"/>
          <a:r>
            <a:rPr lang="he-IL" sz="1400" b="1">
              <a:solidFill>
                <a:schemeClr val="dk1"/>
              </a:solidFill>
              <a:effectLst/>
              <a:latin typeface="+mn-lt"/>
              <a:ea typeface="+mn-ea"/>
              <a:cs typeface="+mn-cs"/>
            </a:rPr>
            <a:t>חברת: "מאגדי</a:t>
          </a:r>
          <a:r>
            <a:rPr lang="he-IL" sz="1400" b="1" baseline="0">
              <a:solidFill>
                <a:schemeClr val="dk1"/>
              </a:solidFill>
              <a:effectLst/>
              <a:latin typeface="+mn-lt"/>
              <a:ea typeface="+mn-ea"/>
              <a:cs typeface="+mn-cs"/>
            </a:rPr>
            <a:t> שיעורי עזר לבחינות</a:t>
          </a:r>
          <a:r>
            <a:rPr lang="he-IL" sz="1400" b="1">
              <a:solidFill>
                <a:schemeClr val="dk1"/>
              </a:solidFill>
              <a:effectLst/>
              <a:latin typeface="+mn-lt"/>
              <a:ea typeface="+mn-ea"/>
              <a:cs typeface="+mn-cs"/>
            </a:rPr>
            <a:t>" השקיעה היום 1,000,000 ₪  בחברת "מרתונים לבחינות" למשך 20 שנים. מהו התשלום הקבוע בכל חודש אשר יוחזר לחברת "מאגדי</a:t>
          </a:r>
          <a:r>
            <a:rPr lang="he-IL" sz="1400" b="1" baseline="0">
              <a:solidFill>
                <a:schemeClr val="dk1"/>
              </a:solidFill>
              <a:effectLst/>
              <a:latin typeface="+mn-lt"/>
              <a:ea typeface="+mn-ea"/>
              <a:cs typeface="+mn-cs"/>
            </a:rPr>
            <a:t> שיעורי עזר לבחינות</a:t>
          </a:r>
          <a:r>
            <a:rPr lang="he-IL" sz="1400" b="1">
              <a:solidFill>
                <a:schemeClr val="dk1"/>
              </a:solidFill>
              <a:effectLst/>
              <a:latin typeface="+mn-lt"/>
              <a:ea typeface="+mn-ea"/>
              <a:cs typeface="+mn-cs"/>
            </a:rPr>
            <a:t>" מהחברה "מרתונים לבחינות" עד שיתרת החוב תעמוד על 0. הנח כי הריבית החודשית היא 1%.</a:t>
          </a:r>
          <a:endParaRPr lang="en-US" sz="1400" b="1">
            <a:solidFill>
              <a:schemeClr val="dk1"/>
            </a:solidFill>
            <a:effectLst/>
            <a:latin typeface="+mn-lt"/>
            <a:ea typeface="+mn-ea"/>
            <a:cs typeface="+mn-cs"/>
          </a:endParaRPr>
        </a:p>
        <a:p>
          <a:pPr algn="r" rtl="1"/>
          <a:endParaRPr lang="he-IL" sz="1400" b="1"/>
        </a:p>
      </xdr:txBody>
    </xdr:sp>
    <xdr:clientData/>
  </xdr:twoCellAnchor>
  <xdr:twoCellAnchor>
    <xdr:from>
      <xdr:col>8</xdr:col>
      <xdr:colOff>0</xdr:colOff>
      <xdr:row>30</xdr:row>
      <xdr:rowOff>0</xdr:rowOff>
    </xdr:from>
    <xdr:to>
      <xdr:col>18</xdr:col>
      <xdr:colOff>110489</xdr:colOff>
      <xdr:row>39</xdr:row>
      <xdr:rowOff>76200</xdr:rowOff>
    </xdr:to>
    <xdr:sp macro="" textlink="">
      <xdr:nvSpPr>
        <xdr:cNvPr id="3" name="TextBox 2">
          <a:extLst>
            <a:ext uri="{FF2B5EF4-FFF2-40B4-BE49-F238E27FC236}">
              <a16:creationId xmlns:a16="http://schemas.microsoft.com/office/drawing/2014/main" id="{73DB6CBB-1AD8-41D5-AE6E-8919665EBD78}"/>
            </a:ext>
          </a:extLst>
        </xdr:cNvPr>
        <xdr:cNvSpPr txBox="1"/>
      </xdr:nvSpPr>
      <xdr:spPr>
        <a:xfrm>
          <a:off x="10974274471" y="5349240"/>
          <a:ext cx="6816089" cy="17449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endParaRPr lang="en-US" sz="1400" b="1">
            <a:solidFill>
              <a:schemeClr val="dk1"/>
            </a:solidFill>
            <a:effectLst/>
            <a:latin typeface="+mn-lt"/>
            <a:ea typeface="+mn-ea"/>
            <a:cs typeface="+mn-cs"/>
          </a:endParaRPr>
        </a:p>
        <a:p>
          <a:pPr rtl="1"/>
          <a:r>
            <a:rPr lang="he-IL" sz="1400" b="1">
              <a:solidFill>
                <a:schemeClr val="dk1"/>
              </a:solidFill>
              <a:effectLst/>
              <a:latin typeface="+mn-lt"/>
              <a:ea typeface="+mn-ea"/>
              <a:cs typeface="+mn-cs"/>
            </a:rPr>
            <a:t>הינך שוקל רכישת משאבת סומסום</a:t>
          </a:r>
          <a:r>
            <a:rPr lang="he-IL" sz="1400" b="1" baseline="0">
              <a:solidFill>
                <a:schemeClr val="dk1"/>
              </a:solidFill>
              <a:effectLst/>
              <a:latin typeface="+mn-lt"/>
              <a:ea typeface="+mn-ea"/>
              <a:cs typeface="+mn-cs"/>
            </a:rPr>
            <a:t> לחברת הבנייה שלך, </a:t>
          </a:r>
          <a:r>
            <a:rPr lang="he-IL" sz="1400" b="1">
              <a:solidFill>
                <a:schemeClr val="dk1"/>
              </a:solidFill>
              <a:effectLst/>
              <a:latin typeface="+mn-lt"/>
              <a:ea typeface="+mn-ea"/>
              <a:cs typeface="+mn-cs"/>
            </a:rPr>
            <a:t>אשר עלותה כיום </a:t>
          </a:r>
          <a:r>
            <a:rPr lang="en-US" sz="1400" b="1">
              <a:solidFill>
                <a:schemeClr val="dk1"/>
              </a:solidFill>
              <a:effectLst/>
              <a:latin typeface="+mn-lt"/>
              <a:ea typeface="+mn-ea"/>
              <a:cs typeface="+mn-cs"/>
            </a:rPr>
            <a:t> </a:t>
          </a:r>
          <a:r>
            <a:rPr lang="he-IL" sz="1400" b="1">
              <a:solidFill>
                <a:schemeClr val="dk1"/>
              </a:solidFill>
              <a:effectLst/>
              <a:latin typeface="+mn-lt"/>
              <a:ea typeface="+mn-ea"/>
              <a:cs typeface="+mn-cs"/>
            </a:rPr>
            <a:t>200,000₪</a:t>
          </a:r>
          <a:r>
            <a:rPr lang="en-US" sz="1400" b="1">
              <a:solidFill>
                <a:schemeClr val="dk1"/>
              </a:solidFill>
              <a:effectLst/>
              <a:latin typeface="+mn-lt"/>
              <a:ea typeface="+mn-ea"/>
              <a:cs typeface="+mn-cs"/>
            </a:rPr>
            <a:t>.</a:t>
          </a:r>
        </a:p>
        <a:p>
          <a:pPr rtl="1"/>
          <a:r>
            <a:rPr lang="he-IL" sz="1400" b="1">
              <a:solidFill>
                <a:schemeClr val="dk1"/>
              </a:solidFill>
              <a:effectLst/>
              <a:latin typeface="+mn-lt"/>
              <a:ea typeface="+mn-ea"/>
              <a:cs typeface="+mn-cs"/>
            </a:rPr>
            <a:t>ניתנות לך 2 חלופות כדלקמן</a:t>
          </a:r>
          <a:r>
            <a:rPr lang="en-US" sz="1400" b="1">
              <a:solidFill>
                <a:schemeClr val="dk1"/>
              </a:solidFill>
              <a:effectLst/>
              <a:latin typeface="+mn-lt"/>
              <a:ea typeface="+mn-ea"/>
              <a:cs typeface="+mn-cs"/>
            </a:rPr>
            <a:t>:</a:t>
          </a:r>
          <a:endParaRPr lang="he-IL" sz="1400" b="1">
            <a:solidFill>
              <a:schemeClr val="dk1"/>
            </a:solidFill>
            <a:effectLst/>
            <a:latin typeface="+mn-lt"/>
            <a:ea typeface="+mn-ea"/>
            <a:cs typeface="+mn-cs"/>
          </a:endParaRPr>
        </a:p>
        <a:p>
          <a:pPr rtl="1"/>
          <a:endParaRPr lang="en-US" sz="1400" b="1">
            <a:solidFill>
              <a:schemeClr val="dk1"/>
            </a:solidFill>
            <a:effectLst/>
            <a:latin typeface="+mn-lt"/>
            <a:ea typeface="+mn-ea"/>
            <a:cs typeface="+mn-cs"/>
          </a:endParaRPr>
        </a:p>
        <a:p>
          <a:pPr lvl="0" rtl="1"/>
          <a:r>
            <a:rPr lang="he-IL" sz="1400" b="1" u="sng">
              <a:solidFill>
                <a:schemeClr val="dk1"/>
              </a:solidFill>
              <a:effectLst/>
              <a:latin typeface="+mn-lt"/>
              <a:ea typeface="+mn-ea"/>
              <a:cs typeface="+mn-cs"/>
            </a:rPr>
            <a:t>חלופה א'</a:t>
          </a:r>
          <a:r>
            <a:rPr lang="he-IL" sz="1400" b="1">
              <a:solidFill>
                <a:schemeClr val="dk1"/>
              </a:solidFill>
              <a:effectLst/>
              <a:latin typeface="+mn-lt"/>
              <a:ea typeface="+mn-ea"/>
              <a:cs typeface="+mn-cs"/>
            </a:rPr>
            <a:t>: רכישה במזומן תמורת "הנחת מזומן" בשיעור של 6%.</a:t>
          </a:r>
          <a:endParaRPr lang="en-US" sz="1400" b="1">
            <a:solidFill>
              <a:schemeClr val="dk1"/>
            </a:solidFill>
            <a:effectLst/>
            <a:latin typeface="+mn-lt"/>
            <a:ea typeface="+mn-ea"/>
            <a:cs typeface="+mn-cs"/>
          </a:endParaRPr>
        </a:p>
        <a:p>
          <a:pPr lvl="0" rtl="1"/>
          <a:r>
            <a:rPr lang="he-IL" sz="1400" b="1" u="sng">
              <a:solidFill>
                <a:schemeClr val="dk1"/>
              </a:solidFill>
              <a:effectLst/>
              <a:latin typeface="+mn-lt"/>
              <a:ea typeface="+mn-ea"/>
              <a:cs typeface="+mn-cs"/>
            </a:rPr>
            <a:t>חלופה ב'</a:t>
          </a:r>
          <a:r>
            <a:rPr lang="he-IL" sz="1400" b="1">
              <a:solidFill>
                <a:schemeClr val="dk1"/>
              </a:solidFill>
              <a:effectLst/>
              <a:latin typeface="+mn-lt"/>
              <a:ea typeface="+mn-ea"/>
              <a:cs typeface="+mn-cs"/>
            </a:rPr>
            <a:t>: </a:t>
          </a:r>
          <a:r>
            <a:rPr lang="en-US" sz="1400" b="1">
              <a:solidFill>
                <a:schemeClr val="dk1"/>
              </a:solidFill>
              <a:effectLst/>
              <a:latin typeface="+mn-lt"/>
              <a:ea typeface="+mn-ea"/>
              <a:cs typeface="+mn-cs"/>
            </a:rPr>
            <a:t>36</a:t>
          </a:r>
          <a:r>
            <a:rPr lang="he-IL" sz="1400" b="1">
              <a:solidFill>
                <a:schemeClr val="dk1"/>
              </a:solidFill>
              <a:effectLst/>
              <a:latin typeface="+mn-lt"/>
              <a:ea typeface="+mn-ea"/>
              <a:cs typeface="+mn-cs"/>
            </a:rPr>
            <a:t> תשלומים סוף חודשיים שווים, בריבית חודשית 0.4%.</a:t>
          </a:r>
          <a:endParaRPr lang="en-US" sz="1400" b="1">
            <a:solidFill>
              <a:schemeClr val="dk1"/>
            </a:solidFill>
            <a:effectLst/>
            <a:latin typeface="+mn-lt"/>
            <a:ea typeface="+mn-ea"/>
            <a:cs typeface="+mn-cs"/>
          </a:endParaRPr>
        </a:p>
        <a:p>
          <a:pPr rtl="1"/>
          <a:r>
            <a:rPr lang="he-IL" sz="1400" b="1">
              <a:solidFill>
                <a:schemeClr val="dk1"/>
              </a:solidFill>
              <a:effectLst/>
              <a:latin typeface="+mn-lt"/>
              <a:ea typeface="+mn-ea"/>
              <a:cs typeface="+mn-cs"/>
            </a:rPr>
            <a:t>מהו הסכום החודשי אשר יביא אותך להיות </a:t>
          </a:r>
          <a:r>
            <a:rPr lang="he-IL" sz="1400" b="1" u="sng">
              <a:solidFill>
                <a:schemeClr val="dk1"/>
              </a:solidFill>
              <a:effectLst/>
              <a:latin typeface="+mn-lt"/>
              <a:ea typeface="+mn-ea"/>
              <a:cs typeface="+mn-cs"/>
            </a:rPr>
            <a:t>אדיש</a:t>
          </a:r>
          <a:r>
            <a:rPr lang="he-IL" sz="1400" b="1">
              <a:solidFill>
                <a:schemeClr val="dk1"/>
              </a:solidFill>
              <a:effectLst/>
              <a:latin typeface="+mn-lt"/>
              <a:ea typeface="+mn-ea"/>
              <a:cs typeface="+mn-cs"/>
            </a:rPr>
            <a:t> בין שתי החלופות?</a:t>
          </a:r>
          <a:endParaRPr lang="en-US" sz="1400" b="1">
            <a:solidFill>
              <a:schemeClr val="dk1"/>
            </a:solidFill>
            <a:effectLst/>
            <a:latin typeface="+mn-lt"/>
            <a:ea typeface="+mn-ea"/>
            <a:cs typeface="+mn-cs"/>
          </a:endParaRPr>
        </a:p>
        <a:p>
          <a:pPr algn="r" rtl="1"/>
          <a:endParaRPr lang="he-IL" sz="1400" b="1"/>
        </a:p>
      </xdr:txBody>
    </xdr:sp>
    <xdr:clientData/>
  </xdr:twoCellAnchor>
  <xdr:twoCellAnchor>
    <xdr:from>
      <xdr:col>8</xdr:col>
      <xdr:colOff>0</xdr:colOff>
      <xdr:row>69</xdr:row>
      <xdr:rowOff>0</xdr:rowOff>
    </xdr:from>
    <xdr:to>
      <xdr:col>18</xdr:col>
      <xdr:colOff>167641</xdr:colOff>
      <xdr:row>78</xdr:row>
      <xdr:rowOff>45720</xdr:rowOff>
    </xdr:to>
    <xdr:sp macro="" textlink="">
      <xdr:nvSpPr>
        <xdr:cNvPr id="4" name="TextBox 3">
          <a:extLst>
            <a:ext uri="{FF2B5EF4-FFF2-40B4-BE49-F238E27FC236}">
              <a16:creationId xmlns:a16="http://schemas.microsoft.com/office/drawing/2014/main" id="{56AC55F3-CC78-436E-A28B-1B005B726116}"/>
            </a:ext>
          </a:extLst>
        </xdr:cNvPr>
        <xdr:cNvSpPr txBox="1"/>
      </xdr:nvSpPr>
      <xdr:spPr>
        <a:xfrm>
          <a:off x="10974217319" y="12275820"/>
          <a:ext cx="7696201" cy="1714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1400" b="1" i="0" u="none" strike="noStrike">
              <a:solidFill>
                <a:schemeClr val="dk1"/>
              </a:solidFill>
              <a:effectLst/>
              <a:latin typeface="+mn-lt"/>
              <a:ea typeface="+mn-ea"/>
              <a:cs typeface="+mn-cs"/>
            </a:rPr>
            <a:t>ביום הולדתו ה- 52, נזכר סבא דויד כי פרישתו לפנסיה מתקרבת, ונלחץ מכך שהוא טרם חסך שקל לשנות הפנסיה. לאחר התייעצות עם סוכן הפנסיה שלו, מר "דלידה", החליט דויד להפקיד סכום כסף חד פעמי היום, כך שיאפשר לו ליהנות מקצבה חודשית של 10,000 ש"ח למשך כל שנות הפנסיה (התשלום הראשון יתקבל בדיוק חודש לאחר יום הולדתו ה- 67).</a:t>
          </a:r>
          <a:r>
            <a:rPr lang="he-IL" sz="1400" b="1"/>
            <a:t> </a:t>
          </a:r>
          <a:r>
            <a:rPr lang="he-IL" sz="1400" b="1" i="0" u="none" strike="noStrike">
              <a:solidFill>
                <a:schemeClr val="dk1"/>
              </a:solidFill>
              <a:effectLst/>
              <a:latin typeface="+mn-lt"/>
              <a:ea typeface="+mn-ea"/>
              <a:cs typeface="+mn-cs"/>
            </a:rPr>
            <a:t>הניחו שהריבית החודשית להיוון הינה 0.8%, וכי דויד צפוי לחיות 23 שנים בפנסיה (הצפי הוא כי דויד יחזיר את נשמתו לבורא בדיוק ביום הולדתו ה- 90).</a:t>
          </a:r>
          <a:r>
            <a:rPr lang="he-IL" sz="1400" b="1"/>
            <a:t> </a:t>
          </a:r>
        </a:p>
        <a:p>
          <a:pPr algn="r" rtl="1"/>
          <a:endParaRPr lang="he-IL" sz="1400" b="1" i="0" u="none" strike="noStrike">
            <a:solidFill>
              <a:schemeClr val="dk1"/>
            </a:solidFill>
            <a:effectLst/>
            <a:latin typeface="+mn-lt"/>
            <a:ea typeface="+mn-ea"/>
            <a:cs typeface="+mn-cs"/>
          </a:endParaRPr>
        </a:p>
        <a:p>
          <a:pPr algn="r" rtl="1"/>
          <a:r>
            <a:rPr lang="he-IL" sz="1400" b="1" i="0" u="none" strike="noStrike">
              <a:solidFill>
                <a:schemeClr val="dk1"/>
              </a:solidFill>
              <a:effectLst/>
              <a:latin typeface="+mn-lt"/>
              <a:ea typeface="+mn-ea"/>
              <a:cs typeface="+mn-cs"/>
            </a:rPr>
            <a:t>מהו הסכום החד</a:t>
          </a:r>
          <a:r>
            <a:rPr lang="he-IL" sz="1400" b="1" i="0" u="none" strike="noStrike" baseline="0">
              <a:solidFill>
                <a:schemeClr val="dk1"/>
              </a:solidFill>
              <a:effectLst/>
              <a:latin typeface="+mn-lt"/>
              <a:ea typeface="+mn-ea"/>
              <a:cs typeface="+mn-cs"/>
            </a:rPr>
            <a:t> פעמי </a:t>
          </a:r>
          <a:r>
            <a:rPr lang="he-IL" sz="1400" b="1" i="0" u="none" strike="noStrike">
              <a:solidFill>
                <a:schemeClr val="dk1"/>
              </a:solidFill>
              <a:effectLst/>
              <a:latin typeface="+mn-lt"/>
              <a:ea typeface="+mn-ea"/>
              <a:cs typeface="+mn-cs"/>
            </a:rPr>
            <a:t>שעל דויד להפקיד היום?</a:t>
          </a:r>
          <a:r>
            <a:rPr lang="he-IL" sz="1400" b="1"/>
            <a:t> </a:t>
          </a:r>
        </a:p>
      </xdr:txBody>
    </xdr:sp>
    <xdr:clientData/>
  </xdr:twoCellAnchor>
  <xdr:twoCellAnchor>
    <xdr:from>
      <xdr:col>8</xdr:col>
      <xdr:colOff>0</xdr:colOff>
      <xdr:row>107</xdr:row>
      <xdr:rowOff>1</xdr:rowOff>
    </xdr:from>
    <xdr:to>
      <xdr:col>17</xdr:col>
      <xdr:colOff>609600</xdr:colOff>
      <xdr:row>113</xdr:row>
      <xdr:rowOff>30481</xdr:rowOff>
    </xdr:to>
    <xdr:sp macro="" textlink="">
      <xdr:nvSpPr>
        <xdr:cNvPr id="5" name="TextBox 4">
          <a:extLst>
            <a:ext uri="{FF2B5EF4-FFF2-40B4-BE49-F238E27FC236}">
              <a16:creationId xmlns:a16="http://schemas.microsoft.com/office/drawing/2014/main" id="{8DA18C10-2FFE-47D2-A6C3-3CEB6AD4EC83}"/>
            </a:ext>
          </a:extLst>
        </xdr:cNvPr>
        <xdr:cNvSpPr txBox="1"/>
      </xdr:nvSpPr>
      <xdr:spPr>
        <a:xfrm>
          <a:off x="10974445920" y="19027141"/>
          <a:ext cx="7665720" cy="11734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br>
            <a:rPr lang="en-US" sz="1400" b="1" i="0" u="none" strike="noStrike">
              <a:solidFill>
                <a:schemeClr val="dk1"/>
              </a:solidFill>
              <a:effectLst/>
              <a:latin typeface="+mn-lt"/>
              <a:ea typeface="+mn-ea"/>
              <a:cs typeface="+mn-cs"/>
            </a:rPr>
          </a:br>
          <a:r>
            <a:rPr lang="he-IL" sz="1400" b="1" i="0" u="none" strike="noStrike">
              <a:solidFill>
                <a:schemeClr val="dk1"/>
              </a:solidFill>
              <a:effectLst/>
              <a:latin typeface="+mn-lt"/>
              <a:ea typeface="+mn-ea"/>
              <a:cs typeface="+mn-cs"/>
            </a:rPr>
            <a:t>חגגת היום את יום הולדתך ה 25 ואתה מעוניין לחסוך בקרן פנסיה עד גיל 70 בהפקדות סוף חודשיות שוות, אשר יאפשרו לך קצבה חודשית בגובה של 15,000 ש"ח אשר יתקבלו בתחילת כל חודש החל מגיל 70 ועד לגיל 90, </a:t>
          </a:r>
          <a:r>
            <a:rPr lang="he-IL" sz="1400" b="1"/>
            <a:t> </a:t>
          </a:r>
          <a:r>
            <a:rPr lang="he-IL" sz="1400" b="1" i="0" u="none" strike="noStrike">
              <a:solidFill>
                <a:schemeClr val="dk1"/>
              </a:solidFill>
              <a:effectLst/>
              <a:latin typeface="+mn-lt"/>
              <a:ea typeface="+mn-ea"/>
              <a:cs typeface="+mn-cs"/>
            </a:rPr>
            <a:t>חשב את גובה ההפקדות הסוף חודשיות בהנחה והריבית החודשית הינה 0.6%?</a:t>
          </a:r>
          <a:endParaRPr lang="he-IL" sz="1400" b="1"/>
        </a:p>
      </xdr:txBody>
    </xdr:sp>
    <xdr:clientData/>
  </xdr:twoCellAnchor>
  <xdr:twoCellAnchor>
    <xdr:from>
      <xdr:col>8</xdr:col>
      <xdr:colOff>0</xdr:colOff>
      <xdr:row>138</xdr:row>
      <xdr:rowOff>0</xdr:rowOff>
    </xdr:from>
    <xdr:to>
      <xdr:col>17</xdr:col>
      <xdr:colOff>617220</xdr:colOff>
      <xdr:row>148</xdr:row>
      <xdr:rowOff>60960</xdr:rowOff>
    </xdr:to>
    <xdr:sp macro="" textlink="">
      <xdr:nvSpPr>
        <xdr:cNvPr id="6" name="TextBox 5">
          <a:extLst>
            <a:ext uri="{FF2B5EF4-FFF2-40B4-BE49-F238E27FC236}">
              <a16:creationId xmlns:a16="http://schemas.microsoft.com/office/drawing/2014/main" id="{80B986D7-7297-4140-8CF5-B7ECB6960B8E}"/>
            </a:ext>
          </a:extLst>
        </xdr:cNvPr>
        <xdr:cNvSpPr txBox="1"/>
      </xdr:nvSpPr>
      <xdr:spPr>
        <a:xfrm>
          <a:off x="10974438300" y="24551640"/>
          <a:ext cx="7673340" cy="1905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br>
            <a:rPr lang="en-US" sz="1400" b="1" i="0">
              <a:solidFill>
                <a:schemeClr val="dk1"/>
              </a:solidFill>
              <a:effectLst/>
              <a:latin typeface="+mn-lt"/>
              <a:ea typeface="+mn-ea"/>
              <a:cs typeface="+mn-cs"/>
            </a:rPr>
          </a:br>
          <a:r>
            <a:rPr lang="he-IL" sz="1400" b="1" i="0">
              <a:solidFill>
                <a:schemeClr val="dk1"/>
              </a:solidFill>
              <a:effectLst/>
              <a:latin typeface="+mn-lt"/>
              <a:ea typeface="+mn-ea"/>
              <a:cs typeface="+mn-cs"/>
            </a:rPr>
            <a:t>לכבוד יום הולדתך של חברתך שיחול בדיוק בעוד 30 שבועות מהיום החלטת להפתיע אותה בחופשה רומנטית בחו"ל.</a:t>
          </a:r>
          <a:r>
            <a:rPr lang="he-IL" sz="1400" b="1">
              <a:solidFill>
                <a:schemeClr val="dk1"/>
              </a:solidFill>
              <a:effectLst/>
              <a:latin typeface="+mn-lt"/>
              <a:ea typeface="+mn-ea"/>
              <a:cs typeface="+mn-cs"/>
            </a:rPr>
            <a:t> </a:t>
          </a:r>
          <a:r>
            <a:rPr lang="he-IL" sz="1400" b="1" i="0">
              <a:solidFill>
                <a:schemeClr val="dk1"/>
              </a:solidFill>
              <a:effectLst/>
              <a:latin typeface="+mn-lt"/>
              <a:ea typeface="+mn-ea"/>
              <a:cs typeface="+mn-cs"/>
            </a:rPr>
            <a:t>ידוע כי עלותם של כרטיסי הטיסה שאותם תרכוש ביום הטיסה עצמה יעמוד על 7,600 ₪.</a:t>
          </a:r>
          <a:r>
            <a:rPr lang="he-IL" sz="1400" b="1">
              <a:solidFill>
                <a:schemeClr val="dk1"/>
              </a:solidFill>
              <a:effectLst/>
              <a:latin typeface="+mn-lt"/>
              <a:ea typeface="+mn-ea"/>
              <a:cs typeface="+mn-cs"/>
            </a:rPr>
            <a:t> </a:t>
          </a:r>
          <a:r>
            <a:rPr lang="he-IL" sz="1400" b="1" i="0">
              <a:solidFill>
                <a:schemeClr val="dk1"/>
              </a:solidFill>
              <a:effectLst/>
              <a:latin typeface="+mn-lt"/>
              <a:ea typeface="+mn-ea"/>
              <a:cs typeface="+mn-cs"/>
            </a:rPr>
            <a:t>בכל תחילת שבוע החל מיום הנחיתה אתה מתכוון למשוך סכום שווה ערך ל 10,000 ₪ מהכספומט לשם בזבוזים.</a:t>
          </a:r>
          <a:r>
            <a:rPr lang="he-IL" sz="1400" b="1">
              <a:solidFill>
                <a:schemeClr val="dk1"/>
              </a:solidFill>
              <a:effectLst/>
              <a:latin typeface="+mn-lt"/>
              <a:ea typeface="+mn-ea"/>
              <a:cs typeface="+mn-cs"/>
            </a:rPr>
            <a:t> </a:t>
          </a:r>
          <a:r>
            <a:rPr lang="he-IL" sz="1400" b="1" i="0">
              <a:solidFill>
                <a:schemeClr val="dk1"/>
              </a:solidFill>
              <a:effectLst/>
              <a:latin typeface="+mn-lt"/>
              <a:ea typeface="+mn-ea"/>
              <a:cs typeface="+mn-cs"/>
            </a:rPr>
            <a:t>מהו הסכום השבועי שעליך להפקיד בתוכנית החיסכון המעניקה ריבית שבועית בשיעור של 0.3% בהנחה וההפקדה הראשונה תחל בסוף</a:t>
          </a:r>
          <a:r>
            <a:rPr lang="he-IL" sz="1400" b="1" i="0" baseline="0">
              <a:solidFill>
                <a:schemeClr val="dk1"/>
              </a:solidFill>
              <a:effectLst/>
              <a:latin typeface="+mn-lt"/>
              <a:ea typeface="+mn-ea"/>
              <a:cs typeface="+mn-cs"/>
            </a:rPr>
            <a:t> השבוע הבא </a:t>
          </a:r>
          <a:r>
            <a:rPr lang="he-IL" sz="1400" b="1" i="0">
              <a:solidFill>
                <a:schemeClr val="dk1"/>
              </a:solidFill>
              <a:effectLst/>
              <a:latin typeface="+mn-lt"/>
              <a:ea typeface="+mn-ea"/>
              <a:cs typeface="+mn-cs"/>
            </a:rPr>
            <a:t>וכך בכל סוף שבוע (ההפקדה האחרונה תיעשה ביום</a:t>
          </a:r>
          <a:r>
            <a:rPr lang="he-IL" sz="1400" b="1" i="0" baseline="0">
              <a:solidFill>
                <a:schemeClr val="dk1"/>
              </a:solidFill>
              <a:effectLst/>
              <a:latin typeface="+mn-lt"/>
              <a:ea typeface="+mn-ea"/>
              <a:cs typeface="+mn-cs"/>
            </a:rPr>
            <a:t> </a:t>
          </a:r>
          <a:r>
            <a:rPr lang="he-IL" sz="1400" b="1" i="0">
              <a:solidFill>
                <a:schemeClr val="dk1"/>
              </a:solidFill>
              <a:effectLst/>
              <a:latin typeface="+mn-lt"/>
              <a:ea typeface="+mn-ea"/>
              <a:cs typeface="+mn-cs"/>
            </a:rPr>
            <a:t>הטיסה) על מנת שתוכל לממן טיול בן 3 שבועות בחו"ל עם בח"ל (בחירת ליבך)?</a:t>
          </a:r>
          <a:r>
            <a:rPr lang="he-IL" sz="1400" b="1">
              <a:solidFill>
                <a:schemeClr val="dk1"/>
              </a:solidFill>
              <a:effectLst/>
              <a:latin typeface="+mn-lt"/>
              <a:ea typeface="+mn-ea"/>
              <a:cs typeface="+mn-cs"/>
            </a:rPr>
            <a:t> </a:t>
          </a:r>
          <a:endParaRPr lang="he-IL" sz="1400" b="1">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xdr:row>
      <xdr:rowOff>0</xdr:rowOff>
    </xdr:from>
    <xdr:to>
      <xdr:col>19</xdr:col>
      <xdr:colOff>167640</xdr:colOff>
      <xdr:row>13</xdr:row>
      <xdr:rowOff>152400</xdr:rowOff>
    </xdr:to>
    <xdr:sp macro="" textlink="">
      <xdr:nvSpPr>
        <xdr:cNvPr id="2" name="TextBox 1">
          <a:extLst>
            <a:ext uri="{FF2B5EF4-FFF2-40B4-BE49-F238E27FC236}">
              <a16:creationId xmlns:a16="http://schemas.microsoft.com/office/drawing/2014/main" id="{3512A78A-ADD5-4A19-837A-A03CE547566B}"/>
            </a:ext>
          </a:extLst>
        </xdr:cNvPr>
        <xdr:cNvSpPr txBox="1"/>
      </xdr:nvSpPr>
      <xdr:spPr>
        <a:xfrm>
          <a:off x="10973546760" y="525780"/>
          <a:ext cx="7543800" cy="1905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br>
            <a:rPr lang="en-US" sz="1400" b="1" i="0">
              <a:solidFill>
                <a:schemeClr val="dk1"/>
              </a:solidFill>
              <a:effectLst/>
              <a:latin typeface="+mn-lt"/>
              <a:ea typeface="+mn-ea"/>
              <a:cs typeface="+mn-cs"/>
            </a:rPr>
          </a:br>
          <a:r>
            <a:rPr lang="he-IL" sz="1400" b="1" i="0">
              <a:solidFill>
                <a:schemeClr val="dk1"/>
              </a:solidFill>
              <a:effectLst/>
              <a:latin typeface="+mn-lt"/>
              <a:ea typeface="+mn-ea"/>
              <a:cs typeface="+mn-cs"/>
            </a:rPr>
            <a:t>חברת</a:t>
          </a:r>
          <a:r>
            <a:rPr lang="he-IL" sz="1400" b="1" i="0" baseline="0">
              <a:solidFill>
                <a:schemeClr val="dk1"/>
              </a:solidFill>
              <a:effectLst/>
              <a:latin typeface="+mn-lt"/>
              <a:ea typeface="+mn-ea"/>
              <a:cs typeface="+mn-cs"/>
            </a:rPr>
            <a:t>: "מאגדי ובניו" מתלבטת בין 3 ההשקעות הבאות:</a:t>
          </a:r>
        </a:p>
        <a:p>
          <a:pPr rtl="1" eaLnBrk="1" fontAlgn="auto" latinLnBrk="0" hangingPunct="1"/>
          <a:r>
            <a:rPr lang="he-IL" sz="1400" b="1" i="0" baseline="0">
              <a:solidFill>
                <a:schemeClr val="dk1"/>
              </a:solidFill>
              <a:effectLst/>
              <a:latin typeface="+mn-lt"/>
              <a:ea typeface="+mn-ea"/>
              <a:cs typeface="+mn-cs"/>
            </a:rPr>
            <a:t>א. השקעה היום במכונה שעלותה: 35,000 ש"ח ואחזקתה השנתית השוטפת: 3,000 ש"ח ל-4 שנים.</a:t>
          </a:r>
        </a:p>
        <a:p>
          <a:pPr rtl="1" eaLnBrk="1" fontAlgn="auto" latinLnBrk="0" hangingPunct="1"/>
          <a:r>
            <a:rPr lang="he-IL" sz="1400" b="1" i="0" baseline="0">
              <a:solidFill>
                <a:schemeClr val="dk1"/>
              </a:solidFill>
              <a:effectLst/>
              <a:latin typeface="+mn-lt"/>
              <a:ea typeface="+mn-ea"/>
              <a:cs typeface="+mn-cs"/>
            </a:rPr>
            <a:t>ב. המשך עבודה עם המכונה הקיימת, עלות אחזקה שנתית 10,000 ש"ח ל-4 שנים.</a:t>
          </a:r>
        </a:p>
        <a:p>
          <a:pPr rtl="1" eaLnBrk="1" fontAlgn="auto" latinLnBrk="0" hangingPunct="1"/>
          <a:r>
            <a:rPr lang="he-IL" sz="1400" b="1" i="0" baseline="0">
              <a:solidFill>
                <a:schemeClr val="dk1"/>
              </a:solidFill>
              <a:effectLst/>
              <a:latin typeface="+mn-lt"/>
              <a:ea typeface="+mn-ea"/>
              <a:cs typeface="+mn-cs"/>
            </a:rPr>
            <a:t>ג. לשכור קבלן חיצוני, תשלום ראשוני היום בסך: 25,000 ש"ח, ובתום כל שנה ל-4 שנים, תשלום של 8,000 ש"ח.</a:t>
          </a:r>
        </a:p>
        <a:p>
          <a:pPr rtl="1" eaLnBrk="1" fontAlgn="auto" latinLnBrk="0" hangingPunct="1"/>
          <a:r>
            <a:rPr lang="he-IL" sz="1400" b="1" i="0" baseline="0">
              <a:solidFill>
                <a:schemeClr val="dk1"/>
              </a:solidFill>
              <a:effectLst/>
              <a:latin typeface="+mn-lt"/>
              <a:ea typeface="+mn-ea"/>
              <a:cs typeface="+mn-cs"/>
            </a:rPr>
            <a:t>מחיר ההון השנתי הינו: 5%. באיזו אפשרות תבחר חברת: </a:t>
          </a:r>
          <a:r>
            <a:rPr lang="he-IL" sz="1100" b="1" i="0" baseline="0">
              <a:solidFill>
                <a:schemeClr val="dk1"/>
              </a:solidFill>
              <a:effectLst/>
              <a:latin typeface="+mn-lt"/>
              <a:ea typeface="+mn-ea"/>
              <a:cs typeface="+mn-cs"/>
            </a:rPr>
            <a:t>"מאגדי ובניו" ?</a:t>
          </a:r>
          <a:endParaRPr lang="he-IL" sz="1400" b="1">
            <a:effectLst/>
          </a:endParaRPr>
        </a:p>
      </xdr:txBody>
    </xdr:sp>
    <xdr:clientData/>
  </xdr:twoCellAnchor>
  <xdr:twoCellAnchor>
    <xdr:from>
      <xdr:col>8</xdr:col>
      <xdr:colOff>0</xdr:colOff>
      <xdr:row>41</xdr:row>
      <xdr:rowOff>0</xdr:rowOff>
    </xdr:from>
    <xdr:to>
      <xdr:col>17</xdr:col>
      <xdr:colOff>304800</xdr:colOff>
      <xdr:row>48</xdr:row>
      <xdr:rowOff>38100</xdr:rowOff>
    </xdr:to>
    <xdr:sp macro="" textlink="">
      <xdr:nvSpPr>
        <xdr:cNvPr id="3" name="TextBox 2">
          <a:extLst>
            <a:ext uri="{FF2B5EF4-FFF2-40B4-BE49-F238E27FC236}">
              <a16:creationId xmlns:a16="http://schemas.microsoft.com/office/drawing/2014/main" id="{D1968291-992C-438B-B9B0-DB2F195D4B5F}"/>
            </a:ext>
          </a:extLst>
        </xdr:cNvPr>
        <xdr:cNvSpPr txBox="1"/>
      </xdr:nvSpPr>
      <xdr:spPr>
        <a:xfrm>
          <a:off x="10974750720" y="7277100"/>
          <a:ext cx="7658100" cy="13563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br>
            <a:rPr lang="en-US" sz="1400" b="1" i="0">
              <a:solidFill>
                <a:schemeClr val="dk1"/>
              </a:solidFill>
              <a:effectLst/>
              <a:latin typeface="+mn-lt"/>
              <a:ea typeface="+mn-ea"/>
              <a:cs typeface="+mn-cs"/>
            </a:rPr>
          </a:br>
          <a:r>
            <a:rPr lang="he-IL" sz="1400" b="1" i="0">
              <a:solidFill>
                <a:schemeClr val="dk1"/>
              </a:solidFill>
              <a:effectLst/>
              <a:latin typeface="+mn-lt"/>
              <a:ea typeface="+mn-ea"/>
              <a:cs typeface="+mn-cs"/>
            </a:rPr>
            <a:t>במטרה</a:t>
          </a:r>
          <a:r>
            <a:rPr lang="he-IL" sz="1400" b="1" i="0" baseline="0">
              <a:solidFill>
                <a:schemeClr val="dk1"/>
              </a:solidFill>
              <a:effectLst/>
              <a:latin typeface="+mn-lt"/>
              <a:ea typeface="+mn-ea"/>
              <a:cs typeface="+mn-cs"/>
            </a:rPr>
            <a:t> לממן באופן מלא את לימודיו האקדמאיים של בנם, הפקידו הוריו של יהל סייבר, סכום שנתי קבוע בגובה 1,400 ש"ח בתוכנית חיסכון הנושאת ריבית שנתית בשיעור של 4% וזאת עד שמלאו לו 23 שנים (הגיל בו יהל סייבר התחיל ללמוד). הלימודים נמשכו 4 שנים וכל שנת לימודים עלתה: 15,000 ש"ח. התשלום בכל תחילת שנה. בן כמה היה יהל סייבר כשנפתחה תוכנית החיסכון?</a:t>
          </a:r>
          <a:endParaRPr lang="he-IL" sz="1400" b="1">
            <a:effectLst/>
          </a:endParaRPr>
        </a:p>
      </xdr:txBody>
    </xdr:sp>
    <xdr:clientData/>
  </xdr:twoCellAnchor>
  <xdr:twoCellAnchor>
    <xdr:from>
      <xdr:col>8</xdr:col>
      <xdr:colOff>0</xdr:colOff>
      <xdr:row>75</xdr:row>
      <xdr:rowOff>0</xdr:rowOff>
    </xdr:from>
    <xdr:to>
      <xdr:col>16</xdr:col>
      <xdr:colOff>106680</xdr:colOff>
      <xdr:row>82</xdr:row>
      <xdr:rowOff>160020</xdr:rowOff>
    </xdr:to>
    <xdr:sp macro="" textlink="">
      <xdr:nvSpPr>
        <xdr:cNvPr id="4" name="TextBox 3">
          <a:extLst>
            <a:ext uri="{FF2B5EF4-FFF2-40B4-BE49-F238E27FC236}">
              <a16:creationId xmlns:a16="http://schemas.microsoft.com/office/drawing/2014/main" id="{264FCDE2-4E4C-46DD-BD38-32A2DAEC75BE}"/>
            </a:ext>
          </a:extLst>
        </xdr:cNvPr>
        <xdr:cNvSpPr txBox="1"/>
      </xdr:nvSpPr>
      <xdr:spPr>
        <a:xfrm>
          <a:off x="10975619400" y="13327380"/>
          <a:ext cx="7543800" cy="1478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r>
            <a:rPr lang="he-IL" sz="1400" b="1" i="0">
              <a:solidFill>
                <a:schemeClr val="dk1"/>
              </a:solidFill>
              <a:effectLst/>
              <a:latin typeface="+mn-lt"/>
              <a:ea typeface="+mn-ea"/>
              <a:cs typeface="+mn-cs"/>
            </a:rPr>
            <a:t>ברצונך להגיע לסכום של 100,000 ש"ח בעוד 20 שנה מהיום, תוכניות החיסכון מעניקות ריבית של 0.4% לחודש. הפקדת את הסכומים הבאים:</a:t>
          </a:r>
        </a:p>
        <a:p>
          <a:pPr rtl="1" eaLnBrk="1" fontAlgn="auto" latinLnBrk="0" hangingPunct="1"/>
          <a:r>
            <a:rPr lang="he-IL" sz="1400" b="1" i="0">
              <a:solidFill>
                <a:schemeClr val="dk1"/>
              </a:solidFill>
              <a:effectLst/>
              <a:latin typeface="+mn-lt"/>
              <a:ea typeface="+mn-ea"/>
              <a:cs typeface="+mn-cs"/>
            </a:rPr>
            <a:t>הפקדה חד פעמית בגובה של 25,000 ש"ח למשך 20 שנים, בנוסף לכך, במשך 36 החודשים הראשונים תפקיד סכום קבוע של 50 ש"ח כל חודש. במשך</a:t>
          </a:r>
          <a:r>
            <a:rPr lang="he-IL" sz="1400" b="1" i="0" baseline="0">
              <a:solidFill>
                <a:schemeClr val="dk1"/>
              </a:solidFill>
              <a:effectLst/>
              <a:latin typeface="+mn-lt"/>
              <a:ea typeface="+mn-ea"/>
              <a:cs typeface="+mn-cs"/>
            </a:rPr>
            <a:t> 60 החודשים הבאים לאחר מכן, לא תפקיד מאומה ולאחר תקופת יובש זו, תחזור להפקיד סכום קבוע של 50 ש"ח בסוף כל חודש עד לסוף התקופה.</a:t>
          </a:r>
        </a:p>
        <a:p>
          <a:pPr rtl="1" eaLnBrk="1" fontAlgn="auto" latinLnBrk="0" hangingPunct="1"/>
          <a:r>
            <a:rPr lang="he-IL" sz="1400" b="1" i="0" baseline="0">
              <a:solidFill>
                <a:schemeClr val="dk1"/>
              </a:solidFill>
              <a:effectLst/>
              <a:latin typeface="+mn-lt"/>
              <a:ea typeface="+mn-ea"/>
              <a:cs typeface="+mn-cs"/>
            </a:rPr>
            <a:t>לאיזה סכום תגיע והאם תעמוד ביעדך?</a:t>
          </a:r>
          <a:br>
            <a:rPr lang="en-US" sz="1400" b="1" i="0">
              <a:solidFill>
                <a:schemeClr val="dk1"/>
              </a:solidFill>
              <a:effectLst/>
              <a:latin typeface="+mn-lt"/>
              <a:ea typeface="+mn-ea"/>
              <a:cs typeface="+mn-cs"/>
            </a:rPr>
          </a:br>
          <a:endParaRPr lang="he-IL" sz="1400" b="1">
            <a:effectLst/>
          </a:endParaRPr>
        </a:p>
      </xdr:txBody>
    </xdr:sp>
    <xdr:clientData/>
  </xdr:twoCellAnchor>
  <xdr:twoCellAnchor>
    <xdr:from>
      <xdr:col>8</xdr:col>
      <xdr:colOff>0</xdr:colOff>
      <xdr:row>112</xdr:row>
      <xdr:rowOff>0</xdr:rowOff>
    </xdr:from>
    <xdr:to>
      <xdr:col>16</xdr:col>
      <xdr:colOff>30480</xdr:colOff>
      <xdr:row>117</xdr:row>
      <xdr:rowOff>121920</xdr:rowOff>
    </xdr:to>
    <xdr:sp macro="" textlink="">
      <xdr:nvSpPr>
        <xdr:cNvPr id="5" name="TextBox 4">
          <a:extLst>
            <a:ext uri="{FF2B5EF4-FFF2-40B4-BE49-F238E27FC236}">
              <a16:creationId xmlns:a16="http://schemas.microsoft.com/office/drawing/2014/main" id="{7743599D-F116-4033-8B64-F0D0F4077EFE}"/>
            </a:ext>
          </a:extLst>
        </xdr:cNvPr>
        <xdr:cNvSpPr txBox="1"/>
      </xdr:nvSpPr>
      <xdr:spPr>
        <a:xfrm>
          <a:off x="10975695600" y="19903440"/>
          <a:ext cx="7467600" cy="1089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r>
            <a:rPr lang="he-IL" sz="1400" b="1" i="0">
              <a:solidFill>
                <a:schemeClr val="dk1"/>
              </a:solidFill>
              <a:effectLst/>
              <a:latin typeface="+mn-lt"/>
              <a:ea typeface="+mn-ea"/>
              <a:cs typeface="+mn-cs"/>
            </a:rPr>
            <a:t>התקבלת</a:t>
          </a:r>
          <a:r>
            <a:rPr lang="he-IL" sz="1400" b="1" i="0" baseline="0">
              <a:solidFill>
                <a:schemeClr val="dk1"/>
              </a:solidFill>
              <a:effectLst/>
              <a:latin typeface="+mn-lt"/>
              <a:ea typeface="+mn-ea"/>
              <a:cs typeface="+mn-cs"/>
            </a:rPr>
            <a:t> לעבוד החל מהיום בחברת: "</a:t>
          </a:r>
          <a:r>
            <a:rPr lang="en-US" sz="1400" b="1" i="0" baseline="0">
              <a:solidFill>
                <a:schemeClr val="dk1"/>
              </a:solidFill>
              <a:effectLst/>
              <a:latin typeface="+mn-lt"/>
              <a:ea typeface="+mn-ea"/>
              <a:cs typeface="+mn-cs"/>
            </a:rPr>
            <a:t>PRIM</a:t>
          </a:r>
          <a:r>
            <a:rPr lang="he-IL" sz="1400" b="1" i="0" baseline="0">
              <a:solidFill>
                <a:schemeClr val="dk1"/>
              </a:solidFill>
              <a:effectLst/>
              <a:latin typeface="+mn-lt"/>
              <a:ea typeface="+mn-ea"/>
              <a:cs typeface="+mn-cs"/>
            </a:rPr>
            <a:t>" ושכרך יהיה: 5,000 ש"ח בחודש לכל חודש החל מהחודש השלישי (חודשיים ראשונים בהתנדבות) ולאחר מכן, שכרך יעלה ל- 10,000 ש"ח בחודש, החל מהשנה השנייה. בהנחה שתעבוד בחברה 4 שנים ושהריבית הריבית החודשית 0.5%, מהו הערך הנוכחי של שכרך בחברה?</a:t>
          </a:r>
          <a:br>
            <a:rPr lang="en-US" sz="1400" b="1" i="0">
              <a:solidFill>
                <a:schemeClr val="dk1"/>
              </a:solidFill>
              <a:effectLst/>
              <a:latin typeface="+mn-lt"/>
              <a:ea typeface="+mn-ea"/>
              <a:cs typeface="+mn-cs"/>
            </a:rPr>
          </a:br>
          <a:endParaRPr lang="he-IL" sz="1400" b="1">
            <a:effectLst/>
          </a:endParaRPr>
        </a:p>
      </xdr:txBody>
    </xdr:sp>
    <xdr:clientData/>
  </xdr:twoCellAnchor>
  <xdr:twoCellAnchor>
    <xdr:from>
      <xdr:col>8</xdr:col>
      <xdr:colOff>0</xdr:colOff>
      <xdr:row>143</xdr:row>
      <xdr:rowOff>0</xdr:rowOff>
    </xdr:from>
    <xdr:to>
      <xdr:col>19</xdr:col>
      <xdr:colOff>167640</xdr:colOff>
      <xdr:row>150</xdr:row>
      <xdr:rowOff>45720</xdr:rowOff>
    </xdr:to>
    <xdr:sp macro="" textlink="">
      <xdr:nvSpPr>
        <xdr:cNvPr id="6" name="TextBox 5">
          <a:extLst>
            <a:ext uri="{FF2B5EF4-FFF2-40B4-BE49-F238E27FC236}">
              <a16:creationId xmlns:a16="http://schemas.microsoft.com/office/drawing/2014/main" id="{5406A841-5EC7-404D-BEA5-33B5A1E8B560}"/>
            </a:ext>
          </a:extLst>
        </xdr:cNvPr>
        <xdr:cNvSpPr txBox="1"/>
      </xdr:nvSpPr>
      <xdr:spPr>
        <a:xfrm>
          <a:off x="10973546760" y="25062180"/>
          <a:ext cx="7543800" cy="1272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r>
            <a:rPr lang="he-IL" sz="1400" b="1" i="0">
              <a:solidFill>
                <a:schemeClr val="dk1"/>
              </a:solidFill>
              <a:effectLst/>
              <a:latin typeface="+mn-lt"/>
              <a:ea typeface="+mn-ea"/>
              <a:cs typeface="+mn-cs"/>
            </a:rPr>
            <a:t>לפנייך</a:t>
          </a:r>
          <a:r>
            <a:rPr lang="he-IL" sz="1400" b="1" i="0" baseline="0">
              <a:solidFill>
                <a:schemeClr val="dk1"/>
              </a:solidFill>
              <a:effectLst/>
              <a:latin typeface="+mn-lt"/>
              <a:ea typeface="+mn-ea"/>
              <a:cs typeface="+mn-cs"/>
            </a:rPr>
            <a:t> מספר חלופות לשלם את שכר הלימוד שעומד על 30,300 ש"ח.</a:t>
          </a:r>
        </a:p>
        <a:p>
          <a:pPr rtl="1" eaLnBrk="1" fontAlgn="auto" latinLnBrk="0" hangingPunct="1"/>
          <a:r>
            <a:rPr lang="he-IL" sz="1400" b="1" i="0" baseline="0">
              <a:solidFill>
                <a:schemeClr val="dk1"/>
              </a:solidFill>
              <a:effectLst/>
              <a:latin typeface="+mn-lt"/>
              <a:ea typeface="+mn-ea"/>
              <a:cs typeface="+mn-cs"/>
            </a:rPr>
            <a:t>1. תשלום במזומן וקבלת "הנחת מזומן" בשיעור של 3%.</a:t>
          </a:r>
        </a:p>
        <a:p>
          <a:pPr rtl="1" eaLnBrk="1" fontAlgn="auto" latinLnBrk="0" hangingPunct="1"/>
          <a:r>
            <a:rPr lang="he-IL" sz="1400" b="1" i="0" baseline="0">
              <a:solidFill>
                <a:schemeClr val="dk1"/>
              </a:solidFill>
              <a:effectLst/>
              <a:latin typeface="+mn-lt"/>
              <a:ea typeface="+mn-ea"/>
              <a:cs typeface="+mn-cs"/>
            </a:rPr>
            <a:t>2. תשלום שכר הלימוד בעוד שנה מהיום, בתוספת קנס של 3%.</a:t>
          </a:r>
        </a:p>
        <a:p>
          <a:pPr rtl="1" eaLnBrk="1" fontAlgn="auto" latinLnBrk="0" hangingPunct="1"/>
          <a:r>
            <a:rPr lang="he-IL" sz="1400" b="1" i="0" baseline="0">
              <a:solidFill>
                <a:schemeClr val="dk1"/>
              </a:solidFill>
              <a:effectLst/>
              <a:latin typeface="+mn-lt"/>
              <a:ea typeface="+mn-ea"/>
              <a:cs typeface="+mn-cs"/>
            </a:rPr>
            <a:t>3. תשלום שכר הלימוד ב-3 תשלומים שווים, "ללא ריבית" בכל תשלום.</a:t>
          </a:r>
        </a:p>
        <a:p>
          <a:pPr rtl="1" eaLnBrk="1" fontAlgn="auto" latinLnBrk="0" hangingPunct="1"/>
          <a:r>
            <a:rPr lang="he-IL" sz="1400" b="1" i="0">
              <a:solidFill>
                <a:schemeClr val="dk1"/>
              </a:solidFill>
              <a:effectLst/>
              <a:latin typeface="+mn-lt"/>
              <a:ea typeface="+mn-ea"/>
              <a:cs typeface="+mn-cs"/>
            </a:rPr>
            <a:t>מהי החלופה המועדפת אם ידוע כי שיעור הריבית</a:t>
          </a:r>
          <a:r>
            <a:rPr lang="he-IL" sz="1400" b="1" i="0" baseline="0">
              <a:solidFill>
                <a:schemeClr val="dk1"/>
              </a:solidFill>
              <a:effectLst/>
              <a:latin typeface="+mn-lt"/>
              <a:ea typeface="+mn-ea"/>
              <a:cs typeface="+mn-cs"/>
            </a:rPr>
            <a:t> השנתית הנו 4%?</a:t>
          </a:r>
          <a:br>
            <a:rPr lang="en-US" sz="1400" b="1" i="0">
              <a:solidFill>
                <a:schemeClr val="dk1"/>
              </a:solidFill>
              <a:effectLst/>
              <a:latin typeface="+mn-lt"/>
              <a:ea typeface="+mn-ea"/>
              <a:cs typeface="+mn-cs"/>
            </a:rPr>
          </a:br>
          <a:endParaRPr lang="he-IL" sz="1400" b="1">
            <a:effectLst/>
          </a:endParaRPr>
        </a:p>
      </xdr:txBody>
    </xdr:sp>
    <xdr:clientData/>
  </xdr:twoCellAnchor>
  <xdr:twoCellAnchor>
    <xdr:from>
      <xdr:col>8</xdr:col>
      <xdr:colOff>0</xdr:colOff>
      <xdr:row>179</xdr:row>
      <xdr:rowOff>0</xdr:rowOff>
    </xdr:from>
    <xdr:to>
      <xdr:col>15</xdr:col>
      <xdr:colOff>701040</xdr:colOff>
      <xdr:row>185</xdr:row>
      <xdr:rowOff>167640</xdr:rowOff>
    </xdr:to>
    <xdr:sp macro="" textlink="">
      <xdr:nvSpPr>
        <xdr:cNvPr id="7" name="TextBox 6">
          <a:extLst>
            <a:ext uri="{FF2B5EF4-FFF2-40B4-BE49-F238E27FC236}">
              <a16:creationId xmlns:a16="http://schemas.microsoft.com/office/drawing/2014/main" id="{5F4988EA-A319-4FEA-AFCB-A2117349D3E7}"/>
            </a:ext>
          </a:extLst>
        </xdr:cNvPr>
        <xdr:cNvSpPr txBox="1"/>
      </xdr:nvSpPr>
      <xdr:spPr>
        <a:xfrm>
          <a:off x="10975939440" y="31828740"/>
          <a:ext cx="7612380" cy="13106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eaLnBrk="1" fontAlgn="auto" latinLnBrk="0" hangingPunct="1"/>
          <a:r>
            <a:rPr lang="he-IL" sz="1400" b="1" i="0">
              <a:solidFill>
                <a:schemeClr val="dk1"/>
              </a:solidFill>
              <a:effectLst/>
              <a:latin typeface="+mn-lt"/>
              <a:ea typeface="+mn-ea"/>
              <a:cs typeface="+mn-cs"/>
            </a:rPr>
            <a:t>נתונה סדרת</a:t>
          </a:r>
          <a:r>
            <a:rPr lang="he-IL" sz="1400" b="1" i="0" baseline="0">
              <a:solidFill>
                <a:schemeClr val="dk1"/>
              </a:solidFill>
              <a:effectLst/>
              <a:latin typeface="+mn-lt"/>
              <a:ea typeface="+mn-ea"/>
              <a:cs typeface="+mn-cs"/>
            </a:rPr>
            <a:t> תקבולים תלת שנתיים שווים בגובה של 4,000 ש"ח וזאת למשך 4 תקבולים. הנח כי הריבית לשלוש שנים להיוון היא 9.2% והריבית השנתית להיוון הינה: 3%.</a:t>
          </a:r>
        </a:p>
        <a:p>
          <a:pPr rtl="1" eaLnBrk="1" fontAlgn="auto" latinLnBrk="0" hangingPunct="1"/>
          <a:r>
            <a:rPr lang="he-IL" sz="1400" b="1" i="0" baseline="0">
              <a:solidFill>
                <a:schemeClr val="dk1"/>
              </a:solidFill>
              <a:effectLst/>
              <a:latin typeface="+mn-lt"/>
              <a:ea typeface="+mn-ea"/>
              <a:cs typeface="+mn-cs"/>
            </a:rPr>
            <a:t>1. חשב את ערכה הנוכחי של סדרה זו בהנחה והתקבול הראשון מתקבלת בדיוק בעוד 3 שנים מהיום</a:t>
          </a:r>
        </a:p>
        <a:p>
          <a:pPr rtl="1" eaLnBrk="1" fontAlgn="auto" latinLnBrk="0" hangingPunct="1"/>
          <a:r>
            <a:rPr lang="he-IL" sz="1100" b="1" i="0" baseline="0">
              <a:solidFill>
                <a:schemeClr val="dk1"/>
              </a:solidFill>
              <a:effectLst/>
              <a:latin typeface="+mn-lt"/>
              <a:ea typeface="+mn-ea"/>
              <a:cs typeface="+mn-cs"/>
            </a:rPr>
            <a:t>2.</a:t>
          </a:r>
          <a:r>
            <a:rPr lang="he-IL" sz="1400" b="1" i="0" baseline="0">
              <a:solidFill>
                <a:schemeClr val="dk1"/>
              </a:solidFill>
              <a:effectLst/>
              <a:latin typeface="+mn-lt"/>
              <a:ea typeface="+mn-ea"/>
              <a:cs typeface="+mn-cs"/>
            </a:rPr>
            <a:t> חשב את ערכה הנוכחי של סדרה זו בהנחה והתקבול הראשון מתקבלת בדיוק בעוד </a:t>
          </a:r>
          <a:r>
            <a:rPr lang="en-US" sz="1400" b="1" i="0" baseline="0">
              <a:solidFill>
                <a:schemeClr val="dk1"/>
              </a:solidFill>
              <a:effectLst/>
              <a:latin typeface="+mn-lt"/>
              <a:ea typeface="+mn-ea"/>
              <a:cs typeface="+mn-cs"/>
            </a:rPr>
            <a:t>2</a:t>
          </a:r>
          <a:r>
            <a:rPr lang="he-IL" sz="1400" b="1" i="0" baseline="0">
              <a:solidFill>
                <a:schemeClr val="dk1"/>
              </a:solidFill>
              <a:effectLst/>
              <a:latin typeface="+mn-lt"/>
              <a:ea typeface="+mn-ea"/>
              <a:cs typeface="+mn-cs"/>
            </a:rPr>
            <a:t> שנים מהיום</a:t>
          </a:r>
          <a:endParaRPr lang="he-IL" sz="1400">
            <a:effectLst/>
          </a:endParaRPr>
        </a:p>
        <a:p>
          <a:pPr rtl="1" eaLnBrk="1" fontAlgn="auto" latinLnBrk="0" hangingPunct="1"/>
          <a:r>
            <a:rPr lang="he-IL" sz="1400" b="1" i="0" baseline="0">
              <a:solidFill>
                <a:schemeClr val="dk1"/>
              </a:solidFill>
              <a:effectLst/>
              <a:latin typeface="+mn-lt"/>
              <a:ea typeface="+mn-ea"/>
              <a:cs typeface="+mn-cs"/>
            </a:rPr>
            <a:t>3. חשב את ערכה הנוכחי של סדרה זו בהנחה והתקבול הראשון מתקבלת בדיוק בעוד </a:t>
          </a:r>
          <a:r>
            <a:rPr lang="en-US" sz="1400" b="1" i="0" baseline="0">
              <a:solidFill>
                <a:schemeClr val="dk1"/>
              </a:solidFill>
              <a:effectLst/>
              <a:latin typeface="+mn-lt"/>
              <a:ea typeface="+mn-ea"/>
              <a:cs typeface="+mn-cs"/>
            </a:rPr>
            <a:t>1</a:t>
          </a:r>
          <a:r>
            <a:rPr lang="he-IL" sz="1400" b="1" i="0" baseline="0">
              <a:solidFill>
                <a:schemeClr val="dk1"/>
              </a:solidFill>
              <a:effectLst/>
              <a:latin typeface="+mn-lt"/>
              <a:ea typeface="+mn-ea"/>
              <a:cs typeface="+mn-cs"/>
            </a:rPr>
            <a:t> שנים מהיום</a:t>
          </a:r>
          <a:endParaRPr lang="he-IL" sz="14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F1:P160"/>
  <sheetViews>
    <sheetView rightToLeft="1" tabSelected="1" workbookViewId="0">
      <selection activeCell="B15" sqref="B15"/>
    </sheetView>
  </sheetViews>
  <sheetFormatPr defaultColWidth="8.796875" defaultRowHeight="13.8"/>
  <cols>
    <col min="9" max="9" width="14.19921875" bestFit="1" customWidth="1"/>
    <col min="10" max="10" width="16" customWidth="1"/>
    <col min="11" max="11" width="48.59765625" bestFit="1" customWidth="1"/>
  </cols>
  <sheetData>
    <row r="1" spans="6:16" ht="17.399999999999999">
      <c r="I1" s="42" t="s">
        <v>32</v>
      </c>
      <c r="J1" s="43"/>
      <c r="K1" s="43"/>
      <c r="L1" s="43"/>
      <c r="M1" s="43"/>
      <c r="N1" s="43"/>
      <c r="O1" s="43"/>
      <c r="P1" s="44"/>
    </row>
    <row r="2" spans="6:16">
      <c r="I2" s="2"/>
      <c r="J2" s="3"/>
      <c r="K2" s="3"/>
      <c r="L2" s="3"/>
      <c r="M2" s="3"/>
      <c r="N2" s="3"/>
      <c r="O2" s="3"/>
      <c r="P2" s="4"/>
    </row>
    <row r="3" spans="6:16" ht="21">
      <c r="F3" s="48" t="s">
        <v>41</v>
      </c>
      <c r="I3" s="2"/>
      <c r="J3" s="3"/>
      <c r="K3" s="3"/>
      <c r="L3" s="3"/>
      <c r="M3" s="3"/>
      <c r="N3" s="3"/>
      <c r="O3" s="3"/>
      <c r="P3" s="4"/>
    </row>
    <row r="4" spans="6:16">
      <c r="I4" s="2"/>
      <c r="J4" s="3"/>
      <c r="K4" s="3"/>
      <c r="L4" s="3"/>
      <c r="M4" s="3"/>
      <c r="N4" s="3"/>
      <c r="O4" s="3"/>
      <c r="P4" s="4"/>
    </row>
    <row r="5" spans="6:16">
      <c r="I5" s="2"/>
      <c r="J5" s="3"/>
      <c r="K5" s="3"/>
      <c r="L5" s="3"/>
      <c r="M5" s="3"/>
      <c r="N5" s="3"/>
      <c r="O5" s="3"/>
      <c r="P5" s="4"/>
    </row>
    <row r="6" spans="6:16">
      <c r="I6" s="2"/>
      <c r="J6" s="3"/>
      <c r="K6" s="3"/>
      <c r="L6" s="3"/>
      <c r="M6" s="3"/>
      <c r="N6" s="3"/>
      <c r="O6" s="3"/>
      <c r="P6" s="4"/>
    </row>
    <row r="7" spans="6:16">
      <c r="I7" s="2"/>
      <c r="J7" s="3"/>
      <c r="K7" s="3"/>
      <c r="L7" s="3"/>
      <c r="M7" s="3"/>
      <c r="N7" s="3"/>
      <c r="O7" s="3"/>
      <c r="P7" s="4"/>
    </row>
    <row r="8" spans="6:16">
      <c r="I8" s="2"/>
      <c r="J8" s="3"/>
      <c r="K8" s="3"/>
      <c r="L8" s="3"/>
      <c r="M8" s="3"/>
      <c r="N8" s="3"/>
      <c r="O8" s="3"/>
      <c r="P8" s="4"/>
    </row>
    <row r="9" spans="6:16">
      <c r="I9" s="2"/>
      <c r="J9" s="3"/>
      <c r="K9" s="3"/>
      <c r="L9" s="3"/>
      <c r="M9" s="3"/>
      <c r="N9" s="3"/>
      <c r="O9" s="3"/>
      <c r="P9" s="4"/>
    </row>
    <row r="10" spans="6:16">
      <c r="I10" s="2"/>
      <c r="J10" s="3"/>
      <c r="K10" s="3"/>
      <c r="L10" s="3"/>
      <c r="M10" s="3"/>
      <c r="N10" s="3"/>
      <c r="O10" s="3"/>
      <c r="P10" s="4"/>
    </row>
    <row r="11" spans="6:16">
      <c r="I11" s="29" t="s">
        <v>33</v>
      </c>
      <c r="J11" s="3"/>
      <c r="K11" s="3"/>
      <c r="L11" s="3"/>
      <c r="M11" s="3"/>
      <c r="N11" s="3"/>
      <c r="O11" s="3"/>
      <c r="P11" s="4"/>
    </row>
    <row r="12" spans="6:16">
      <c r="I12" s="2" t="s">
        <v>40</v>
      </c>
      <c r="J12" s="3"/>
      <c r="K12" s="3"/>
      <c r="L12" s="3"/>
      <c r="M12" s="3"/>
      <c r="N12" s="3"/>
      <c r="O12" s="3"/>
      <c r="P12" s="4"/>
    </row>
    <row r="13" spans="6:16">
      <c r="I13" s="2">
        <v>200</v>
      </c>
      <c r="J13" s="3" t="s">
        <v>1</v>
      </c>
      <c r="K13" s="3" t="s">
        <v>34</v>
      </c>
      <c r="L13" s="3"/>
      <c r="M13" s="3"/>
      <c r="N13" s="3"/>
      <c r="O13" s="3"/>
      <c r="P13" s="4"/>
    </row>
    <row r="14" spans="6:16">
      <c r="I14" s="30">
        <v>0.03</v>
      </c>
      <c r="J14" s="3" t="s">
        <v>2</v>
      </c>
      <c r="K14" s="3" t="s">
        <v>3</v>
      </c>
      <c r="L14" s="3"/>
      <c r="M14" s="3"/>
      <c r="N14" s="3"/>
      <c r="O14" s="3"/>
      <c r="P14" s="4"/>
    </row>
    <row r="15" spans="6:16">
      <c r="I15" s="2">
        <v>5</v>
      </c>
      <c r="J15" s="3" t="s">
        <v>5</v>
      </c>
      <c r="K15" s="3" t="s">
        <v>4</v>
      </c>
      <c r="L15" s="3"/>
      <c r="M15" s="3"/>
      <c r="N15" s="3"/>
      <c r="O15" s="3"/>
      <c r="P15" s="4"/>
    </row>
    <row r="16" spans="6:16">
      <c r="I16" s="2">
        <v>0</v>
      </c>
      <c r="J16" s="3" t="s">
        <v>6</v>
      </c>
      <c r="K16" s="3" t="s">
        <v>8</v>
      </c>
      <c r="L16" s="3"/>
      <c r="M16" s="3"/>
      <c r="N16" s="3"/>
      <c r="O16" s="3"/>
      <c r="P16" s="4"/>
    </row>
    <row r="17" spans="6:16">
      <c r="I17" s="2"/>
      <c r="J17" s="3"/>
      <c r="K17" s="3"/>
      <c r="L17" s="3"/>
      <c r="M17" s="3"/>
      <c r="N17" s="3"/>
      <c r="O17" s="3"/>
      <c r="P17" s="4"/>
    </row>
    <row r="18" spans="6:16" ht="15" customHeight="1">
      <c r="I18" s="2"/>
      <c r="J18" s="49">
        <f>PV(I14,I15,I13,,)</f>
        <v>-915.94143743890618</v>
      </c>
      <c r="K18" s="3" t="s">
        <v>35</v>
      </c>
      <c r="L18" s="40"/>
      <c r="M18" s="40"/>
      <c r="N18" s="40"/>
      <c r="O18" s="40"/>
      <c r="P18" s="41"/>
    </row>
    <row r="19" spans="6:16">
      <c r="I19" s="2"/>
      <c r="J19" s="3"/>
      <c r="K19" s="3"/>
      <c r="L19" s="40"/>
      <c r="M19" s="40"/>
      <c r="N19" s="40"/>
      <c r="O19" s="40"/>
      <c r="P19" s="41"/>
    </row>
    <row r="20" spans="6:16">
      <c r="I20" s="29" t="s">
        <v>36</v>
      </c>
      <c r="J20" s="3"/>
      <c r="K20" s="3"/>
      <c r="L20" s="40"/>
      <c r="M20" s="40"/>
      <c r="N20" s="40"/>
      <c r="O20" s="40"/>
      <c r="P20" s="41"/>
    </row>
    <row r="21" spans="6:16" ht="15" customHeight="1">
      <c r="I21" s="2" t="s">
        <v>40</v>
      </c>
      <c r="J21" s="3"/>
      <c r="K21" s="3"/>
      <c r="L21" s="3"/>
      <c r="M21" s="3"/>
      <c r="N21" s="3"/>
      <c r="O21" s="3"/>
      <c r="P21" s="4"/>
    </row>
    <row r="22" spans="6:16">
      <c r="I22" s="2">
        <v>200</v>
      </c>
      <c r="J22" s="3" t="s">
        <v>1</v>
      </c>
      <c r="K22" s="3" t="s">
        <v>34</v>
      </c>
      <c r="L22" s="3"/>
      <c r="M22" s="3"/>
      <c r="N22" s="3"/>
      <c r="O22" s="3"/>
      <c r="P22" s="4"/>
    </row>
    <row r="23" spans="6:16">
      <c r="I23" s="30">
        <v>0.03</v>
      </c>
      <c r="J23" s="3" t="s">
        <v>2</v>
      </c>
      <c r="K23" s="3" t="s">
        <v>3</v>
      </c>
      <c r="L23" s="3"/>
      <c r="M23" s="3"/>
      <c r="N23" s="3"/>
      <c r="O23" s="3"/>
      <c r="P23" s="4"/>
    </row>
    <row r="24" spans="6:16">
      <c r="I24" s="2">
        <v>5</v>
      </c>
      <c r="J24" s="3" t="s">
        <v>5</v>
      </c>
      <c r="K24" s="3" t="s">
        <v>4</v>
      </c>
      <c r="L24" s="3"/>
      <c r="M24" s="3"/>
      <c r="N24" s="3"/>
      <c r="O24" s="3"/>
      <c r="P24" s="4"/>
    </row>
    <row r="25" spans="6:16">
      <c r="I25" s="2">
        <v>1</v>
      </c>
      <c r="J25" s="3" t="s">
        <v>6</v>
      </c>
      <c r="K25" s="3" t="s">
        <v>8</v>
      </c>
      <c r="L25" s="3"/>
      <c r="M25" s="3"/>
      <c r="N25" s="3"/>
      <c r="O25" s="3"/>
      <c r="P25" s="4"/>
    </row>
    <row r="26" spans="6:16">
      <c r="I26" s="2"/>
      <c r="J26" s="3"/>
      <c r="K26" s="3"/>
      <c r="L26" s="3"/>
      <c r="M26" s="3"/>
      <c r="N26" s="3"/>
      <c r="O26" s="3"/>
      <c r="P26" s="4"/>
    </row>
    <row r="27" spans="6:16">
      <c r="I27" s="2"/>
      <c r="J27" s="50">
        <f>PV(I23,I24,I22,,I25)</f>
        <v>-943.41968056207338</v>
      </c>
      <c r="K27" s="3" t="s">
        <v>35</v>
      </c>
      <c r="L27" s="3"/>
      <c r="M27" s="3"/>
      <c r="N27" s="3"/>
      <c r="O27" s="3"/>
      <c r="P27" s="4"/>
    </row>
    <row r="28" spans="6:16">
      <c r="I28" s="2"/>
      <c r="J28" s="3"/>
      <c r="L28" s="3"/>
      <c r="M28" s="3"/>
      <c r="N28" s="3"/>
      <c r="O28" s="3"/>
      <c r="P28" s="4"/>
    </row>
    <row r="29" spans="6:16">
      <c r="I29" s="2"/>
      <c r="J29" s="3"/>
      <c r="K29" s="3"/>
      <c r="L29" s="3"/>
      <c r="M29" s="3"/>
      <c r="N29" s="3"/>
      <c r="O29" s="3"/>
      <c r="P29" s="4"/>
    </row>
    <row r="30" spans="6:16">
      <c r="I30" s="2"/>
      <c r="J30" s="3"/>
      <c r="K30" s="3"/>
      <c r="L30" s="3"/>
      <c r="M30" s="3"/>
      <c r="N30" s="3"/>
      <c r="O30" s="3"/>
      <c r="P30" s="4"/>
    </row>
    <row r="31" spans="6:16" ht="21">
      <c r="F31" s="48" t="s">
        <v>42</v>
      </c>
      <c r="I31" s="2"/>
      <c r="J31" s="3"/>
      <c r="K31" s="3"/>
      <c r="L31" s="3"/>
      <c r="M31" s="3"/>
      <c r="N31" s="3"/>
      <c r="O31" s="3"/>
      <c r="P31" s="4"/>
    </row>
    <row r="32" spans="6:16">
      <c r="I32" s="2"/>
      <c r="J32" s="3"/>
      <c r="K32" s="3"/>
      <c r="L32" s="3"/>
      <c r="M32" s="3"/>
      <c r="N32" s="3"/>
      <c r="O32" s="3"/>
      <c r="P32" s="4"/>
    </row>
    <row r="33" spans="9:16">
      <c r="I33" s="2"/>
      <c r="J33" s="3"/>
      <c r="K33" s="3"/>
      <c r="L33" s="3"/>
      <c r="M33" s="3"/>
      <c r="N33" s="3"/>
      <c r="O33" s="3"/>
      <c r="P33" s="4"/>
    </row>
    <row r="34" spans="9:16">
      <c r="I34" s="2"/>
      <c r="J34" s="3"/>
      <c r="K34" s="3"/>
      <c r="L34" s="3"/>
      <c r="M34" s="3"/>
      <c r="N34" s="3"/>
      <c r="O34" s="3"/>
      <c r="P34" s="4"/>
    </row>
    <row r="35" spans="9:16">
      <c r="I35" s="2"/>
      <c r="J35" s="3"/>
      <c r="K35" s="3"/>
      <c r="L35" s="3"/>
      <c r="M35" s="3"/>
      <c r="N35" s="3"/>
      <c r="O35" s="3"/>
      <c r="P35" s="4"/>
    </row>
    <row r="36" spans="9:16">
      <c r="I36" s="2"/>
      <c r="J36" s="3"/>
      <c r="K36" s="3"/>
      <c r="L36" s="3"/>
      <c r="M36" s="3"/>
      <c r="N36" s="3"/>
      <c r="O36" s="3"/>
      <c r="P36" s="4"/>
    </row>
    <row r="37" spans="9:16">
      <c r="I37" s="2" t="s">
        <v>0</v>
      </c>
      <c r="J37" s="3"/>
      <c r="K37" s="3"/>
      <c r="L37" s="3"/>
      <c r="M37" s="3"/>
      <c r="N37" s="3"/>
      <c r="O37" s="3"/>
      <c r="P37" s="4"/>
    </row>
    <row r="38" spans="9:16">
      <c r="I38" s="2"/>
      <c r="J38" s="3"/>
      <c r="K38" s="3"/>
      <c r="L38" s="3"/>
      <c r="M38" s="3"/>
      <c r="N38" s="3"/>
      <c r="O38" s="3"/>
      <c r="P38" s="4"/>
    </row>
    <row r="39" spans="9:16">
      <c r="I39" s="32">
        <v>0.01</v>
      </c>
      <c r="J39" s="3" t="s">
        <v>2</v>
      </c>
      <c r="K39" s="3" t="s">
        <v>7</v>
      </c>
      <c r="L39" s="3"/>
      <c r="M39" s="3"/>
      <c r="N39" s="3"/>
      <c r="O39" s="3"/>
      <c r="P39" s="4"/>
    </row>
    <row r="40" spans="9:16">
      <c r="I40" s="2">
        <v>25</v>
      </c>
      <c r="J40" s="3" t="s">
        <v>5</v>
      </c>
      <c r="K40" s="3" t="s">
        <v>4</v>
      </c>
      <c r="L40" s="3"/>
      <c r="M40" s="3"/>
      <c r="N40" s="3"/>
      <c r="O40" s="3"/>
      <c r="P40" s="4"/>
    </row>
    <row r="41" spans="9:16">
      <c r="I41" s="2">
        <f>25*12</f>
        <v>300</v>
      </c>
      <c r="J41" s="3" t="s">
        <v>5</v>
      </c>
      <c r="K41" s="3" t="s">
        <v>37</v>
      </c>
      <c r="L41" s="3"/>
      <c r="M41" s="3"/>
      <c r="N41" s="3"/>
      <c r="O41" s="3"/>
      <c r="P41" s="4"/>
    </row>
    <row r="42" spans="9:16">
      <c r="I42" s="2">
        <v>4000</v>
      </c>
      <c r="J42" s="3" t="s">
        <v>1</v>
      </c>
      <c r="K42" s="3" t="s">
        <v>38</v>
      </c>
      <c r="L42" s="3"/>
      <c r="M42" s="3"/>
      <c r="N42" s="3"/>
      <c r="O42" s="3"/>
      <c r="P42" s="4"/>
    </row>
    <row r="43" spans="9:16">
      <c r="I43" s="2">
        <v>0</v>
      </c>
      <c r="J43" s="3" t="s">
        <v>6</v>
      </c>
      <c r="K43" s="3" t="s">
        <v>10</v>
      </c>
      <c r="L43" s="3"/>
      <c r="M43" s="3"/>
      <c r="N43" s="3"/>
      <c r="O43" s="3"/>
      <c r="P43" s="4"/>
    </row>
    <row r="44" spans="9:16">
      <c r="I44" s="2"/>
      <c r="J44" s="3"/>
      <c r="K44" s="3"/>
      <c r="L44" s="3"/>
      <c r="M44" s="3"/>
      <c r="N44" s="3"/>
      <c r="O44" s="3"/>
      <c r="P44" s="4"/>
    </row>
    <row r="45" spans="9:16">
      <c r="I45" s="51">
        <f>PV(I39,I41,I42,,)</f>
        <v>-379786.20501935255</v>
      </c>
      <c r="J45" s="31"/>
      <c r="K45" s="3" t="s">
        <v>39</v>
      </c>
      <c r="L45" s="3"/>
      <c r="M45" s="3"/>
      <c r="N45" s="3"/>
      <c r="O45" s="3"/>
      <c r="P45" s="4"/>
    </row>
    <row r="46" spans="9:16">
      <c r="I46" s="2"/>
      <c r="J46" s="3"/>
      <c r="K46" s="3"/>
      <c r="L46" s="3"/>
      <c r="M46" s="3"/>
      <c r="N46" s="3"/>
      <c r="O46" s="3"/>
      <c r="P46" s="4"/>
    </row>
    <row r="47" spans="9:16">
      <c r="I47" s="2"/>
      <c r="J47" s="3"/>
      <c r="K47" s="3"/>
      <c r="L47" s="3"/>
      <c r="M47" s="3"/>
      <c r="N47" s="3"/>
      <c r="O47" s="3"/>
      <c r="P47" s="4"/>
    </row>
    <row r="48" spans="9:16">
      <c r="I48" s="2"/>
      <c r="J48" s="3"/>
      <c r="K48" s="3"/>
      <c r="L48" s="3"/>
      <c r="M48" s="3"/>
      <c r="N48" s="3"/>
      <c r="O48" s="3"/>
      <c r="P48" s="4"/>
    </row>
    <row r="49" spans="6:16">
      <c r="I49" s="2"/>
      <c r="J49" s="3"/>
      <c r="K49" s="3"/>
      <c r="L49" s="3"/>
      <c r="M49" s="3"/>
      <c r="N49" s="3"/>
      <c r="O49" s="3"/>
      <c r="P49" s="4"/>
    </row>
    <row r="50" spans="6:16">
      <c r="I50" s="2"/>
      <c r="J50" s="3"/>
      <c r="K50" s="3"/>
      <c r="L50" s="3"/>
      <c r="M50" s="3"/>
      <c r="N50" s="3"/>
      <c r="O50" s="3"/>
      <c r="P50" s="4"/>
    </row>
    <row r="51" spans="6:16">
      <c r="I51" s="2"/>
      <c r="J51" s="3"/>
      <c r="K51" s="3"/>
      <c r="L51" s="3"/>
      <c r="M51" s="3"/>
      <c r="N51" s="3"/>
      <c r="O51" s="3"/>
      <c r="P51" s="4"/>
    </row>
    <row r="52" spans="6:16">
      <c r="I52" s="2"/>
      <c r="J52" s="3"/>
      <c r="K52" s="3"/>
      <c r="L52" s="3"/>
      <c r="M52" s="3"/>
      <c r="N52" s="3"/>
      <c r="O52" s="3"/>
      <c r="P52" s="4"/>
    </row>
    <row r="53" spans="6:16">
      <c r="I53" s="2"/>
      <c r="J53" s="3"/>
      <c r="K53" s="3"/>
      <c r="L53" s="3"/>
      <c r="M53" s="3"/>
      <c r="N53" s="3"/>
      <c r="O53" s="3"/>
      <c r="P53" s="4"/>
    </row>
    <row r="54" spans="6:16">
      <c r="I54" s="2"/>
      <c r="J54" s="3"/>
      <c r="K54" s="3"/>
      <c r="L54" s="3"/>
      <c r="M54" s="3"/>
      <c r="N54" s="3"/>
      <c r="O54" s="3"/>
      <c r="P54" s="4"/>
    </row>
    <row r="55" spans="6:16">
      <c r="I55" s="2"/>
      <c r="J55" s="3"/>
      <c r="K55" s="3"/>
      <c r="L55" s="3"/>
      <c r="M55" s="3"/>
      <c r="N55" s="3"/>
      <c r="O55" s="3"/>
      <c r="P55" s="4"/>
    </row>
    <row r="56" spans="6:16">
      <c r="I56" s="2"/>
      <c r="J56" s="3"/>
      <c r="K56" s="3"/>
      <c r="L56" s="3"/>
      <c r="M56" s="3"/>
      <c r="N56" s="3"/>
      <c r="O56" s="3"/>
      <c r="P56" s="4"/>
    </row>
    <row r="57" spans="6:16">
      <c r="I57" s="2"/>
      <c r="J57" s="3"/>
      <c r="K57" s="3"/>
      <c r="L57" s="3"/>
      <c r="M57" s="3"/>
      <c r="N57" s="3"/>
      <c r="O57" s="3"/>
      <c r="P57" s="4"/>
    </row>
    <row r="58" spans="6:16">
      <c r="I58" s="2"/>
      <c r="J58" s="3"/>
      <c r="K58" s="3"/>
      <c r="L58" s="3"/>
      <c r="M58" s="3"/>
      <c r="N58" s="3"/>
      <c r="O58" s="3"/>
      <c r="P58" s="4"/>
    </row>
    <row r="59" spans="6:16" ht="21">
      <c r="F59" s="48" t="s">
        <v>43</v>
      </c>
      <c r="I59" s="2"/>
      <c r="J59" s="3"/>
      <c r="K59" s="3"/>
      <c r="L59" s="3"/>
      <c r="M59" s="3"/>
      <c r="N59" s="3"/>
      <c r="O59" s="3"/>
      <c r="P59" s="4"/>
    </row>
    <row r="60" spans="6:16">
      <c r="I60" s="2"/>
      <c r="J60" s="3"/>
      <c r="K60" s="3"/>
      <c r="L60" s="3"/>
      <c r="M60" s="3"/>
      <c r="N60" s="3"/>
      <c r="O60" s="3"/>
      <c r="P60" s="4"/>
    </row>
    <row r="61" spans="6:16">
      <c r="I61" s="2"/>
      <c r="J61" s="3"/>
      <c r="K61" s="3"/>
      <c r="L61" s="3"/>
      <c r="M61" s="3"/>
      <c r="N61" s="3"/>
      <c r="O61" s="3"/>
      <c r="P61" s="4"/>
    </row>
    <row r="62" spans="6:16">
      <c r="I62" s="2"/>
      <c r="J62" s="3"/>
      <c r="K62" s="3"/>
      <c r="L62" s="3"/>
      <c r="M62" s="3"/>
      <c r="N62" s="3"/>
      <c r="O62" s="3"/>
      <c r="P62" s="4"/>
    </row>
    <row r="63" spans="6:16">
      <c r="I63" s="2"/>
      <c r="J63" s="3"/>
      <c r="K63" s="3"/>
      <c r="L63" s="3"/>
      <c r="M63" s="3"/>
      <c r="N63" s="3"/>
      <c r="O63" s="3"/>
      <c r="P63" s="4"/>
    </row>
    <row r="64" spans="6:16">
      <c r="I64" s="2"/>
      <c r="J64" s="3"/>
      <c r="K64" s="3"/>
      <c r="L64" s="3"/>
      <c r="M64" s="3"/>
      <c r="N64" s="3"/>
      <c r="O64" s="3"/>
      <c r="P64" s="4"/>
    </row>
    <row r="65" spans="9:16">
      <c r="I65" s="2"/>
      <c r="J65" s="3"/>
      <c r="K65" s="3"/>
      <c r="L65" s="3"/>
      <c r="M65" s="3"/>
      <c r="N65" s="3"/>
      <c r="O65" s="3"/>
      <c r="P65" s="4"/>
    </row>
    <row r="66" spans="9:16">
      <c r="I66" s="2"/>
      <c r="J66" s="3"/>
      <c r="K66" s="3"/>
      <c r="L66" s="3"/>
      <c r="M66" s="3"/>
      <c r="N66" s="3"/>
      <c r="O66" s="3"/>
      <c r="P66" s="4"/>
    </row>
    <row r="67" spans="9:16">
      <c r="I67" s="2"/>
      <c r="J67" s="3"/>
      <c r="K67" s="3"/>
      <c r="L67" s="3"/>
      <c r="M67" s="3"/>
      <c r="N67" s="3"/>
      <c r="O67" s="3"/>
      <c r="P67" s="4"/>
    </row>
    <row r="68" spans="9:16">
      <c r="I68" s="5" t="s">
        <v>0</v>
      </c>
      <c r="J68" s="3"/>
      <c r="K68" s="3"/>
      <c r="L68" s="3"/>
      <c r="M68" s="3"/>
      <c r="N68" s="3"/>
      <c r="O68" s="3"/>
      <c r="P68" s="4"/>
    </row>
    <row r="69" spans="9:16">
      <c r="I69" s="19" t="s">
        <v>11</v>
      </c>
      <c r="J69" s="7"/>
      <c r="K69" s="7"/>
      <c r="L69" s="3"/>
      <c r="M69" s="3"/>
      <c r="N69" s="3"/>
      <c r="O69" s="3"/>
      <c r="P69" s="4"/>
    </row>
    <row r="70" spans="9:16">
      <c r="I70" s="18"/>
      <c r="J70" s="7"/>
      <c r="K70" s="7"/>
      <c r="L70" s="3"/>
      <c r="M70" s="3"/>
      <c r="N70" s="3"/>
      <c r="O70" s="3"/>
      <c r="P70" s="4"/>
    </row>
    <row r="71" spans="9:16">
      <c r="I71" s="9">
        <v>0.04</v>
      </c>
      <c r="J71" s="7" t="s">
        <v>2</v>
      </c>
      <c r="K71" s="7" t="s">
        <v>3</v>
      </c>
      <c r="L71" s="3"/>
      <c r="M71" s="3"/>
      <c r="N71" s="3"/>
      <c r="O71" s="3"/>
      <c r="P71" s="4"/>
    </row>
    <row r="72" spans="9:16">
      <c r="I72" s="6">
        <v>25</v>
      </c>
      <c r="J72" s="7" t="s">
        <v>5</v>
      </c>
      <c r="K72" s="7" t="s">
        <v>14</v>
      </c>
      <c r="L72" s="3"/>
      <c r="M72" s="3"/>
      <c r="N72" s="3"/>
      <c r="O72" s="3"/>
      <c r="P72" s="4"/>
    </row>
    <row r="73" spans="9:16">
      <c r="I73" s="6">
        <v>400000</v>
      </c>
      <c r="J73" s="7" t="s">
        <v>1</v>
      </c>
      <c r="K73" s="7" t="s">
        <v>15</v>
      </c>
      <c r="L73" s="3"/>
      <c r="M73" s="3"/>
      <c r="N73" s="3"/>
      <c r="O73" s="3"/>
      <c r="P73" s="4"/>
    </row>
    <row r="74" spans="9:16">
      <c r="I74" s="6">
        <v>0</v>
      </c>
      <c r="J74" s="7" t="s">
        <v>6</v>
      </c>
      <c r="K74" s="7" t="s">
        <v>8</v>
      </c>
      <c r="L74" s="3"/>
      <c r="M74" s="3"/>
      <c r="N74" s="3"/>
      <c r="O74" s="3"/>
      <c r="P74" s="4"/>
    </row>
    <row r="75" spans="9:16">
      <c r="I75" s="6">
        <v>7</v>
      </c>
      <c r="J75" s="7"/>
      <c r="K75" s="7" t="s">
        <v>17</v>
      </c>
      <c r="L75" s="3"/>
      <c r="M75" s="3"/>
      <c r="N75" s="3"/>
      <c r="O75" s="3"/>
      <c r="P75" s="4"/>
    </row>
    <row r="76" spans="9:16">
      <c r="I76" s="6"/>
      <c r="J76" s="7"/>
      <c r="K76" s="7"/>
      <c r="L76" s="3"/>
      <c r="M76" s="3"/>
      <c r="N76" s="3"/>
      <c r="O76" s="3"/>
      <c r="P76" s="4"/>
    </row>
    <row r="77" spans="9:16">
      <c r="I77" s="52">
        <f>PV(I71,I72,I73,,)</f>
        <v>-6248831.977460362</v>
      </c>
      <c r="J77" s="20">
        <f>PV(I71,I72,I73,,1)</f>
        <v>-6498785.2565587768</v>
      </c>
      <c r="K77" s="8" t="s">
        <v>16</v>
      </c>
      <c r="L77" s="3"/>
      <c r="M77" s="3"/>
      <c r="N77" s="3"/>
      <c r="O77" s="3"/>
      <c r="P77" s="4"/>
    </row>
    <row r="78" spans="9:16">
      <c r="I78" s="33">
        <f>PV(I71,I75,,I77)</f>
        <v>4748598.731378803</v>
      </c>
      <c r="J78" s="21">
        <f>PV(I71,8,,J77)</f>
        <v>4748598.7313788021</v>
      </c>
      <c r="K78" s="8" t="s">
        <v>18</v>
      </c>
      <c r="L78" s="3"/>
      <c r="M78" s="3"/>
      <c r="N78" s="3"/>
      <c r="O78" s="3"/>
      <c r="P78" s="4"/>
    </row>
    <row r="79" spans="9:16">
      <c r="I79" s="6"/>
      <c r="J79" s="7"/>
      <c r="K79" s="7"/>
      <c r="L79" s="3"/>
      <c r="M79" s="3"/>
      <c r="N79" s="3"/>
      <c r="O79" s="3"/>
      <c r="P79" s="4"/>
    </row>
    <row r="80" spans="9:16">
      <c r="I80" s="19" t="s">
        <v>12</v>
      </c>
      <c r="J80" s="7"/>
      <c r="K80" s="7"/>
      <c r="L80" s="3"/>
      <c r="M80" s="3"/>
      <c r="N80" s="3"/>
      <c r="O80" s="3"/>
      <c r="P80" s="4"/>
    </row>
    <row r="81" spans="9:16">
      <c r="I81" s="2"/>
      <c r="J81" s="3"/>
      <c r="K81" s="3"/>
      <c r="L81" s="3"/>
      <c r="M81" s="3"/>
      <c r="N81" s="3"/>
      <c r="O81" s="3"/>
      <c r="P81" s="4"/>
    </row>
    <row r="82" spans="9:16">
      <c r="I82" s="2"/>
      <c r="J82" s="21">
        <v>5500000</v>
      </c>
      <c r="K82" s="8" t="s">
        <v>19</v>
      </c>
      <c r="L82" s="3"/>
      <c r="M82" s="3"/>
      <c r="N82" s="3"/>
      <c r="O82" s="3"/>
      <c r="P82" s="4"/>
    </row>
    <row r="83" spans="9:16">
      <c r="I83" s="2"/>
      <c r="J83" s="3"/>
      <c r="K83" s="3"/>
      <c r="L83" s="3"/>
      <c r="M83" s="3"/>
      <c r="N83" s="3"/>
      <c r="O83" s="3"/>
      <c r="P83" s="4"/>
    </row>
    <row r="84" spans="9:16">
      <c r="I84" s="2"/>
      <c r="J84" s="3"/>
      <c r="K84" s="3"/>
      <c r="L84" s="3"/>
      <c r="M84" s="3"/>
      <c r="N84" s="3"/>
      <c r="O84" s="3"/>
      <c r="P84" s="4"/>
    </row>
    <row r="85" spans="9:16">
      <c r="I85" s="2"/>
      <c r="J85" s="15"/>
      <c r="K85" s="8" t="s">
        <v>13</v>
      </c>
      <c r="L85" s="3"/>
      <c r="M85" s="3"/>
      <c r="N85" s="3"/>
      <c r="O85" s="3"/>
      <c r="P85" s="4"/>
    </row>
    <row r="86" spans="9:16">
      <c r="I86" s="2"/>
      <c r="J86" s="3"/>
      <c r="K86" s="3"/>
      <c r="L86" s="3"/>
      <c r="M86" s="3"/>
      <c r="N86" s="3"/>
      <c r="O86" s="3"/>
      <c r="P86" s="4"/>
    </row>
    <row r="87" spans="9:16">
      <c r="I87" s="2"/>
      <c r="J87" s="3"/>
      <c r="K87" s="3"/>
      <c r="L87" s="3"/>
      <c r="M87" s="3"/>
      <c r="N87" s="3"/>
      <c r="O87" s="3"/>
      <c r="P87" s="4"/>
    </row>
    <row r="88" spans="9:16">
      <c r="I88" s="2"/>
      <c r="J88" s="3"/>
      <c r="K88" s="3"/>
      <c r="L88" s="3"/>
      <c r="M88" s="3"/>
      <c r="N88" s="3"/>
      <c r="O88" s="3"/>
      <c r="P88" s="4"/>
    </row>
    <row r="89" spans="9:16">
      <c r="I89" s="2"/>
      <c r="J89" s="3"/>
      <c r="K89" s="3"/>
      <c r="L89" s="3"/>
      <c r="M89" s="3"/>
      <c r="N89" s="3"/>
      <c r="O89" s="3"/>
      <c r="P89" s="4"/>
    </row>
    <row r="90" spans="9:16">
      <c r="I90" s="2"/>
      <c r="J90" s="3"/>
      <c r="K90" s="3"/>
      <c r="L90" s="3"/>
      <c r="M90" s="3"/>
      <c r="N90" s="3"/>
      <c r="O90" s="3"/>
      <c r="P90" s="4"/>
    </row>
    <row r="91" spans="9:16">
      <c r="I91" s="2"/>
      <c r="J91" s="3"/>
      <c r="K91" s="3"/>
      <c r="L91" s="3"/>
      <c r="M91" s="3"/>
      <c r="N91" s="3"/>
      <c r="O91" s="3"/>
      <c r="P91" s="4"/>
    </row>
    <row r="92" spans="9:16">
      <c r="I92" s="2"/>
      <c r="J92" s="3"/>
      <c r="K92" s="3"/>
      <c r="L92" s="3"/>
      <c r="M92" s="3"/>
      <c r="N92" s="3"/>
      <c r="O92" s="3"/>
      <c r="P92" s="4"/>
    </row>
    <row r="93" spans="9:16">
      <c r="I93" s="2"/>
      <c r="J93" s="3"/>
      <c r="K93" s="3"/>
      <c r="L93" s="3"/>
      <c r="M93" s="3"/>
      <c r="N93" s="3"/>
      <c r="O93" s="3"/>
      <c r="P93" s="4"/>
    </row>
    <row r="94" spans="9:16">
      <c r="I94" s="2"/>
      <c r="J94" s="3"/>
      <c r="K94" s="3"/>
      <c r="L94" s="3"/>
      <c r="M94" s="3"/>
      <c r="N94" s="3"/>
      <c r="O94" s="3"/>
      <c r="P94" s="4"/>
    </row>
    <row r="95" spans="9:16">
      <c r="I95" s="2"/>
      <c r="J95" s="3"/>
      <c r="K95" s="3"/>
      <c r="L95" s="3"/>
      <c r="M95" s="3"/>
      <c r="N95" s="3"/>
      <c r="O95" s="3"/>
      <c r="P95" s="4"/>
    </row>
    <row r="96" spans="9:16">
      <c r="I96" s="2"/>
      <c r="J96" s="3"/>
      <c r="K96" s="3"/>
      <c r="L96" s="3"/>
      <c r="M96" s="3"/>
      <c r="N96" s="3"/>
      <c r="O96" s="3"/>
      <c r="P96" s="4"/>
    </row>
    <row r="97" spans="6:16">
      <c r="I97" s="2"/>
      <c r="J97" s="3"/>
      <c r="K97" s="3"/>
      <c r="L97" s="3"/>
      <c r="M97" s="3"/>
      <c r="N97" s="3"/>
      <c r="O97" s="3"/>
      <c r="P97" s="4"/>
    </row>
    <row r="98" spans="6:16">
      <c r="I98" s="2"/>
      <c r="J98" s="3"/>
      <c r="K98" s="3"/>
      <c r="L98" s="3"/>
      <c r="M98" s="3"/>
      <c r="N98" s="3"/>
      <c r="O98" s="3"/>
      <c r="P98" s="4"/>
    </row>
    <row r="99" spans="6:16">
      <c r="I99" s="2"/>
      <c r="J99" s="3"/>
      <c r="K99" s="3"/>
      <c r="L99" s="3"/>
      <c r="M99" s="3"/>
      <c r="N99" s="3"/>
      <c r="O99" s="3"/>
      <c r="P99" s="4"/>
    </row>
    <row r="100" spans="6:16">
      <c r="I100" s="2"/>
      <c r="J100" s="3"/>
      <c r="K100" s="3"/>
      <c r="L100" s="3"/>
      <c r="M100" s="3"/>
      <c r="N100" s="3"/>
      <c r="O100" s="3"/>
      <c r="P100" s="4"/>
    </row>
    <row r="101" spans="6:16" ht="21">
      <c r="F101" s="48" t="s">
        <v>44</v>
      </c>
      <c r="I101" s="2"/>
      <c r="J101" s="3"/>
      <c r="K101" s="3"/>
      <c r="L101" s="3"/>
      <c r="M101" s="3"/>
      <c r="N101" s="3"/>
      <c r="O101" s="3"/>
      <c r="P101" s="4"/>
    </row>
    <row r="102" spans="6:16">
      <c r="I102" s="2"/>
      <c r="J102" s="3"/>
      <c r="K102" s="3"/>
      <c r="L102" s="3"/>
      <c r="M102" s="3"/>
      <c r="N102" s="3"/>
      <c r="O102" s="3"/>
      <c r="P102" s="4"/>
    </row>
    <row r="103" spans="6:16">
      <c r="I103" s="2"/>
      <c r="J103" s="3"/>
      <c r="K103" s="3"/>
      <c r="L103" s="3"/>
      <c r="M103" s="3"/>
      <c r="N103" s="3"/>
      <c r="O103" s="3"/>
      <c r="P103" s="4"/>
    </row>
    <row r="104" spans="6:16">
      <c r="I104" s="2"/>
      <c r="J104" s="3"/>
      <c r="K104" s="3"/>
      <c r="L104" s="3"/>
      <c r="M104" s="3"/>
      <c r="N104" s="3"/>
      <c r="O104" s="3"/>
      <c r="P104" s="4"/>
    </row>
    <row r="105" spans="6:16">
      <c r="I105" s="2"/>
      <c r="J105" s="3"/>
      <c r="K105" s="3"/>
      <c r="L105" s="3"/>
      <c r="M105" s="3"/>
      <c r="N105" s="3"/>
      <c r="O105" s="3"/>
      <c r="P105" s="4"/>
    </row>
    <row r="106" spans="6:16">
      <c r="I106" s="34" t="s">
        <v>0</v>
      </c>
      <c r="J106" s="35"/>
      <c r="K106" s="35"/>
      <c r="L106" s="3"/>
      <c r="M106" s="3"/>
      <c r="N106" s="3"/>
      <c r="O106" s="3"/>
      <c r="P106" s="4"/>
    </row>
    <row r="107" spans="6:16">
      <c r="I107" s="35"/>
      <c r="J107" s="35"/>
      <c r="K107" s="35"/>
      <c r="L107" s="3"/>
      <c r="M107" s="3"/>
      <c r="N107" s="3"/>
      <c r="O107" s="3"/>
      <c r="P107" s="4"/>
    </row>
    <row r="108" spans="6:16">
      <c r="I108" s="36">
        <v>0.06</v>
      </c>
      <c r="J108" s="37" t="s">
        <v>2</v>
      </c>
      <c r="K108" s="38" t="s">
        <v>27</v>
      </c>
      <c r="L108" s="3"/>
      <c r="M108" s="3"/>
      <c r="N108" s="3"/>
      <c r="O108" s="3"/>
      <c r="P108" s="4"/>
    </row>
    <row r="109" spans="6:16">
      <c r="I109" s="37">
        <v>5</v>
      </c>
      <c r="J109" s="37" t="s">
        <v>5</v>
      </c>
      <c r="K109" s="38" t="s">
        <v>28</v>
      </c>
      <c r="L109" s="3"/>
      <c r="M109" s="3"/>
      <c r="N109" s="3"/>
      <c r="O109" s="3"/>
      <c r="P109" s="4"/>
    </row>
    <row r="110" spans="6:16">
      <c r="I110" s="37">
        <v>1000</v>
      </c>
      <c r="J110" s="37" t="s">
        <v>1</v>
      </c>
      <c r="K110" s="38" t="s">
        <v>30</v>
      </c>
      <c r="L110" s="3"/>
      <c r="M110" s="3"/>
      <c r="N110" s="3"/>
      <c r="O110" s="3"/>
      <c r="P110" s="4"/>
    </row>
    <row r="111" spans="6:16">
      <c r="I111" s="37">
        <v>0</v>
      </c>
      <c r="J111" s="37" t="s">
        <v>6</v>
      </c>
      <c r="K111" s="38" t="s">
        <v>29</v>
      </c>
      <c r="L111" s="3"/>
      <c r="M111" s="3"/>
      <c r="N111" s="3"/>
      <c r="O111" s="3"/>
      <c r="P111" s="4"/>
    </row>
    <row r="112" spans="6:16">
      <c r="I112" s="37"/>
      <c r="J112" s="37"/>
      <c r="K112" s="37"/>
      <c r="L112" s="3"/>
      <c r="M112" s="3"/>
      <c r="N112" s="3"/>
      <c r="O112" s="3"/>
      <c r="P112" s="4"/>
    </row>
    <row r="113" spans="9:16">
      <c r="I113" s="35"/>
      <c r="J113" s="53">
        <f>PV(I108,I109,I110,,)</f>
        <v>-4212.363785565718</v>
      </c>
      <c r="K113" s="39" t="s">
        <v>31</v>
      </c>
      <c r="L113" s="3"/>
      <c r="M113" s="3"/>
      <c r="N113" s="3"/>
      <c r="O113" s="3"/>
      <c r="P113" s="4"/>
    </row>
    <row r="114" spans="9:16">
      <c r="I114" s="6"/>
      <c r="J114" s="7"/>
      <c r="K114" s="3"/>
      <c r="L114" s="3"/>
      <c r="M114" s="3"/>
      <c r="N114" s="3"/>
      <c r="O114" s="3"/>
      <c r="P114" s="4"/>
    </row>
    <row r="115" spans="9:16">
      <c r="I115" s="6"/>
      <c r="J115" s="7"/>
      <c r="K115" s="3"/>
      <c r="L115" s="3"/>
      <c r="M115" s="3"/>
      <c r="N115" s="3"/>
      <c r="O115" s="3"/>
      <c r="P115" s="4"/>
    </row>
    <row r="116" spans="9:16">
      <c r="I116" s="6"/>
      <c r="J116" s="7"/>
      <c r="K116" s="3"/>
      <c r="L116" s="3"/>
      <c r="M116" s="3"/>
      <c r="N116" s="3"/>
      <c r="O116" s="3"/>
      <c r="P116" s="4"/>
    </row>
    <row r="117" spans="9:16">
      <c r="I117" s="6"/>
      <c r="J117" s="7"/>
      <c r="K117" s="3"/>
      <c r="L117" s="3"/>
      <c r="M117" s="3"/>
      <c r="N117" s="3"/>
      <c r="O117" s="3"/>
      <c r="P117" s="4"/>
    </row>
    <row r="118" spans="9:16">
      <c r="I118" s="6"/>
      <c r="J118" s="7"/>
      <c r="K118" s="3"/>
      <c r="L118" s="3"/>
      <c r="M118" s="3"/>
      <c r="N118" s="3"/>
      <c r="O118" s="3"/>
      <c r="P118" s="4"/>
    </row>
    <row r="119" spans="9:16">
      <c r="I119" s="6"/>
      <c r="J119" s="7"/>
      <c r="K119" s="3"/>
      <c r="L119" s="3"/>
      <c r="M119" s="3"/>
      <c r="N119" s="3"/>
      <c r="O119" s="3"/>
      <c r="P119" s="4"/>
    </row>
    <row r="120" spans="9:16">
      <c r="I120" s="6"/>
      <c r="J120" s="7"/>
      <c r="K120" s="3"/>
      <c r="L120" s="3"/>
      <c r="M120" s="3"/>
      <c r="N120" s="3"/>
      <c r="O120" s="3"/>
      <c r="P120" s="4"/>
    </row>
    <row r="121" spans="9:16">
      <c r="I121" s="6"/>
      <c r="J121" s="7"/>
      <c r="K121" s="3"/>
      <c r="L121" s="3"/>
      <c r="M121" s="3"/>
      <c r="N121" s="3"/>
      <c r="O121" s="3"/>
      <c r="P121" s="4"/>
    </row>
    <row r="122" spans="9:16">
      <c r="I122" s="6"/>
      <c r="J122" s="7"/>
      <c r="K122" s="3"/>
      <c r="L122" s="3"/>
      <c r="M122" s="3"/>
      <c r="N122" s="3"/>
      <c r="O122" s="3"/>
      <c r="P122" s="4"/>
    </row>
    <row r="123" spans="9:16">
      <c r="I123" s="6"/>
      <c r="J123" s="7"/>
      <c r="K123" s="3"/>
      <c r="L123" s="3"/>
      <c r="M123" s="3"/>
      <c r="N123" s="3"/>
      <c r="O123" s="3"/>
      <c r="P123" s="4"/>
    </row>
    <row r="124" spans="9:16">
      <c r="I124" s="6"/>
      <c r="J124" s="7"/>
      <c r="K124" s="3"/>
      <c r="L124" s="3"/>
      <c r="M124" s="3"/>
      <c r="N124" s="3"/>
      <c r="O124" s="3"/>
      <c r="P124" s="4"/>
    </row>
    <row r="125" spans="9:16">
      <c r="I125" s="2"/>
      <c r="J125" s="3"/>
      <c r="K125" s="3"/>
      <c r="L125" s="3"/>
      <c r="M125" s="3"/>
      <c r="N125" s="3"/>
      <c r="O125" s="3"/>
      <c r="P125" s="4"/>
    </row>
    <row r="126" spans="9:16">
      <c r="I126" s="2"/>
      <c r="J126" s="3"/>
      <c r="K126" s="3"/>
      <c r="L126" s="3"/>
      <c r="M126" s="3"/>
      <c r="N126" s="3"/>
      <c r="O126" s="3"/>
      <c r="P126" s="4"/>
    </row>
    <row r="127" spans="9:16">
      <c r="I127" s="2"/>
      <c r="J127" s="3"/>
      <c r="K127" s="3"/>
      <c r="L127" s="3"/>
      <c r="M127" s="3"/>
      <c r="N127" s="3"/>
      <c r="O127" s="3"/>
      <c r="P127" s="4"/>
    </row>
    <row r="128" spans="9:16">
      <c r="I128" s="2"/>
      <c r="J128" s="3"/>
      <c r="K128" s="3"/>
      <c r="L128" s="3"/>
      <c r="M128" s="3"/>
      <c r="N128" s="3"/>
      <c r="O128" s="3"/>
      <c r="P128" s="4"/>
    </row>
    <row r="129" spans="6:16" ht="21">
      <c r="F129" s="48" t="s">
        <v>45</v>
      </c>
      <c r="I129" s="2"/>
      <c r="J129" s="3"/>
      <c r="K129" s="3"/>
      <c r="L129" s="3"/>
      <c r="M129" s="3"/>
      <c r="N129" s="3"/>
      <c r="O129" s="3"/>
      <c r="P129" s="4"/>
    </row>
    <row r="130" spans="6:16">
      <c r="I130" s="2"/>
      <c r="J130" s="3"/>
      <c r="K130" s="3"/>
      <c r="L130" s="3"/>
      <c r="M130" s="3"/>
      <c r="N130" s="3"/>
      <c r="O130" s="3"/>
      <c r="P130" s="4"/>
    </row>
    <row r="131" spans="6:16">
      <c r="I131" s="2"/>
      <c r="J131" s="3"/>
      <c r="K131" s="3"/>
      <c r="L131" s="3"/>
      <c r="M131" s="3"/>
      <c r="N131" s="3"/>
      <c r="O131" s="3"/>
      <c r="P131" s="4"/>
    </row>
    <row r="132" spans="6:16">
      <c r="I132" s="2"/>
      <c r="J132" s="3"/>
      <c r="K132" s="3"/>
      <c r="L132" s="3"/>
      <c r="M132" s="3"/>
      <c r="N132" s="3"/>
      <c r="O132" s="3"/>
      <c r="P132" s="4"/>
    </row>
    <row r="133" spans="6:16">
      <c r="I133" s="2"/>
      <c r="J133" s="3"/>
      <c r="K133" s="3"/>
      <c r="L133" s="3"/>
      <c r="M133" s="3"/>
      <c r="N133" s="3"/>
      <c r="O133" s="3"/>
      <c r="P133" s="4"/>
    </row>
    <row r="134" spans="6:16">
      <c r="I134" s="2"/>
      <c r="J134" s="3"/>
      <c r="K134" s="3"/>
      <c r="L134" s="3"/>
      <c r="M134" s="3"/>
      <c r="N134" s="3"/>
      <c r="O134" s="3"/>
      <c r="P134" s="4"/>
    </row>
    <row r="135" spans="6:16">
      <c r="I135" s="2"/>
      <c r="J135" s="3"/>
      <c r="K135" s="3"/>
      <c r="L135" s="3"/>
      <c r="M135" s="3"/>
      <c r="N135" s="3"/>
      <c r="O135" s="3"/>
      <c r="P135" s="4"/>
    </row>
    <row r="136" spans="6:16">
      <c r="I136" s="2"/>
      <c r="J136" s="3"/>
      <c r="K136" s="3"/>
      <c r="L136" s="3"/>
      <c r="M136" s="3"/>
      <c r="N136" s="3"/>
      <c r="O136" s="3"/>
      <c r="P136" s="4"/>
    </row>
    <row r="137" spans="6:16">
      <c r="I137" s="5" t="s">
        <v>0</v>
      </c>
      <c r="J137" s="3"/>
      <c r="K137" s="3"/>
      <c r="L137" s="3"/>
      <c r="M137" s="3"/>
      <c r="N137" s="3"/>
      <c r="O137" s="3"/>
      <c r="P137" s="4"/>
    </row>
    <row r="138" spans="6:16">
      <c r="I138" s="2"/>
      <c r="J138" s="3"/>
      <c r="K138" s="3"/>
      <c r="L138" s="3"/>
      <c r="M138" s="3"/>
      <c r="N138" s="3"/>
      <c r="O138" s="3"/>
      <c r="P138" s="4"/>
    </row>
    <row r="139" spans="6:16">
      <c r="I139" s="54" t="s">
        <v>20</v>
      </c>
      <c r="J139" s="3"/>
      <c r="K139" s="3"/>
      <c r="L139" s="3"/>
      <c r="M139" s="3"/>
      <c r="N139" s="3"/>
      <c r="O139" s="3"/>
      <c r="P139" s="4"/>
    </row>
    <row r="140" spans="6:16">
      <c r="I140" s="2"/>
      <c r="J140" s="3"/>
      <c r="K140" s="3"/>
      <c r="L140" s="3"/>
      <c r="M140" s="3"/>
      <c r="N140" s="3"/>
      <c r="O140" s="3"/>
      <c r="P140" s="4"/>
    </row>
    <row r="141" spans="6:16">
      <c r="I141" s="17">
        <v>3.0000000000000001E-3</v>
      </c>
      <c r="J141" s="7" t="s">
        <v>2</v>
      </c>
      <c r="K141" s="7" t="s">
        <v>7</v>
      </c>
      <c r="L141" s="3"/>
      <c r="M141" s="3"/>
      <c r="N141" s="3"/>
      <c r="O141" s="3"/>
      <c r="P141" s="4"/>
    </row>
    <row r="142" spans="6:16">
      <c r="I142" s="6">
        <v>216</v>
      </c>
      <c r="J142" s="7" t="s">
        <v>5</v>
      </c>
      <c r="K142" s="7" t="s">
        <v>21</v>
      </c>
      <c r="L142" s="3"/>
      <c r="M142" s="3"/>
      <c r="N142" s="3"/>
      <c r="O142" s="3"/>
      <c r="P142" s="4"/>
    </row>
    <row r="143" spans="6:16">
      <c r="I143" s="6">
        <v>-8000</v>
      </c>
      <c r="J143" s="7" t="s">
        <v>1</v>
      </c>
      <c r="K143" s="7" t="s">
        <v>22</v>
      </c>
      <c r="L143" s="3"/>
      <c r="M143" s="3"/>
      <c r="N143" s="3"/>
      <c r="O143" s="3"/>
      <c r="P143" s="4"/>
    </row>
    <row r="144" spans="6:16">
      <c r="I144" s="6">
        <v>1</v>
      </c>
      <c r="J144" s="7" t="s">
        <v>6</v>
      </c>
      <c r="K144" s="7" t="s">
        <v>10</v>
      </c>
      <c r="L144" s="3"/>
      <c r="M144" s="3"/>
      <c r="N144" s="3"/>
      <c r="O144" s="3"/>
      <c r="P144" s="4"/>
    </row>
    <row r="145" spans="9:16">
      <c r="I145" s="6"/>
      <c r="J145" s="7"/>
      <c r="K145" s="7"/>
      <c r="L145" s="3"/>
      <c r="M145" s="3"/>
      <c r="N145" s="3"/>
      <c r="O145" s="3"/>
      <c r="P145" s="4"/>
    </row>
    <row r="146" spans="9:16">
      <c r="I146" s="51">
        <f>PV(I141,I142,I143,,I144)</f>
        <v>1274214.9737883275</v>
      </c>
      <c r="J146" s="24"/>
      <c r="K146" s="14" t="s">
        <v>23</v>
      </c>
      <c r="L146" s="3"/>
      <c r="M146" s="3"/>
      <c r="N146" s="3"/>
      <c r="O146" s="3"/>
      <c r="P146" s="4"/>
    </row>
    <row r="147" spans="9:16">
      <c r="I147" s="2"/>
      <c r="J147" s="3"/>
      <c r="K147" s="3"/>
      <c r="L147" s="3"/>
      <c r="M147" s="3"/>
      <c r="N147" s="3"/>
      <c r="O147" s="3"/>
      <c r="P147" s="4"/>
    </row>
    <row r="148" spans="9:16">
      <c r="I148" s="2"/>
      <c r="J148" s="3"/>
      <c r="K148" s="3"/>
      <c r="L148" s="3"/>
      <c r="M148" s="3"/>
      <c r="N148" s="3"/>
      <c r="O148" s="3"/>
      <c r="P148" s="4"/>
    </row>
    <row r="149" spans="9:16">
      <c r="I149" s="5" t="s">
        <v>24</v>
      </c>
      <c r="J149" s="3"/>
      <c r="K149" s="3"/>
      <c r="L149" s="3"/>
      <c r="M149" s="3"/>
      <c r="N149" s="3"/>
      <c r="O149" s="3"/>
      <c r="P149" s="4"/>
    </row>
    <row r="150" spans="9:16">
      <c r="I150" s="2"/>
      <c r="J150" s="3"/>
      <c r="K150" s="3"/>
      <c r="L150" s="3"/>
      <c r="M150" s="3"/>
      <c r="N150" s="3"/>
      <c r="O150" s="3"/>
      <c r="P150" s="4"/>
    </row>
    <row r="151" spans="9:16">
      <c r="I151" s="17">
        <v>3.0000000000000001E-3</v>
      </c>
      <c r="J151" s="7" t="s">
        <v>2</v>
      </c>
      <c r="K151" s="7" t="s">
        <v>7</v>
      </c>
      <c r="L151" s="3"/>
      <c r="M151" s="3"/>
      <c r="N151" s="3"/>
      <c r="O151" s="3"/>
      <c r="P151" s="4"/>
    </row>
    <row r="152" spans="9:16">
      <c r="I152" s="6">
        <v>504</v>
      </c>
      <c r="J152" s="7" t="s">
        <v>5</v>
      </c>
      <c r="K152" s="7" t="s">
        <v>21</v>
      </c>
      <c r="L152" s="3"/>
      <c r="M152" s="3"/>
      <c r="N152" s="3"/>
      <c r="O152" s="3"/>
      <c r="P152" s="4"/>
    </row>
    <row r="153" spans="9:16">
      <c r="I153" s="55">
        <f>I146</f>
        <v>1274214.9737883275</v>
      </c>
      <c r="J153" s="7" t="s">
        <v>9</v>
      </c>
      <c r="K153" s="7" t="s">
        <v>25</v>
      </c>
      <c r="L153" s="3"/>
      <c r="M153" s="3"/>
      <c r="N153" s="3"/>
      <c r="O153" s="3"/>
      <c r="P153" s="4"/>
    </row>
    <row r="154" spans="9:16">
      <c r="I154" s="6">
        <v>0</v>
      </c>
      <c r="J154" s="7" t="s">
        <v>6</v>
      </c>
      <c r="K154" s="7" t="s">
        <v>10</v>
      </c>
      <c r="L154" s="3"/>
      <c r="M154" s="3"/>
      <c r="N154" s="3"/>
      <c r="O154" s="3"/>
      <c r="P154" s="4"/>
    </row>
    <row r="155" spans="9:16">
      <c r="I155" s="2"/>
      <c r="J155" s="3"/>
      <c r="K155" s="3"/>
      <c r="L155" s="3"/>
      <c r="M155" s="3"/>
      <c r="N155" s="3"/>
      <c r="O155" s="3"/>
      <c r="P155" s="4"/>
    </row>
    <row r="156" spans="9:16">
      <c r="I156" s="2"/>
      <c r="J156" s="56">
        <f>PMT(I151,I152,,I153,I154)</f>
        <v>-1084.2727048988888</v>
      </c>
      <c r="K156" s="8" t="s">
        <v>26</v>
      </c>
      <c r="L156" s="3"/>
      <c r="M156" s="3"/>
      <c r="N156" s="3"/>
      <c r="O156" s="3"/>
      <c r="P156" s="4"/>
    </row>
    <row r="157" spans="9:16">
      <c r="I157" s="2"/>
      <c r="J157" s="3"/>
      <c r="K157" s="3"/>
      <c r="L157" s="3"/>
      <c r="M157" s="3"/>
      <c r="N157" s="3"/>
      <c r="O157" s="3"/>
      <c r="P157" s="4"/>
    </row>
    <row r="158" spans="9:16">
      <c r="I158" s="2"/>
      <c r="J158" s="3"/>
      <c r="K158" s="3"/>
      <c r="L158" s="3"/>
      <c r="M158" s="3"/>
      <c r="N158" s="3"/>
      <c r="O158" s="3"/>
      <c r="P158" s="4"/>
    </row>
    <row r="159" spans="9:16">
      <c r="I159" s="2"/>
      <c r="J159" s="3"/>
      <c r="K159" s="3"/>
      <c r="L159" s="3"/>
      <c r="M159" s="3"/>
      <c r="N159" s="3"/>
      <c r="O159" s="3"/>
      <c r="P159" s="4"/>
    </row>
    <row r="160" spans="9:16" ht="14.4" thickBot="1">
      <c r="I160" s="10"/>
      <c r="J160" s="11"/>
      <c r="K160" s="11"/>
      <c r="L160" s="11"/>
      <c r="M160" s="11"/>
      <c r="N160" s="11"/>
      <c r="O160" s="11"/>
      <c r="P160" s="12"/>
    </row>
  </sheetData>
  <mergeCells count="2">
    <mergeCell ref="L18:P20"/>
    <mergeCell ref="I1:P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F1:P158"/>
  <sheetViews>
    <sheetView rightToLeft="1" topLeftCell="A43" workbookViewId="0">
      <selection activeCell="J56" sqref="J56:L60"/>
    </sheetView>
  </sheetViews>
  <sheetFormatPr defaultColWidth="8.796875" defaultRowHeight="13.8"/>
  <cols>
    <col min="9" max="9" width="13.296875" bestFit="1" customWidth="1"/>
    <col min="10" max="10" width="12.69921875" bestFit="1" customWidth="1"/>
    <col min="11" max="11" width="50.796875" bestFit="1" customWidth="1"/>
    <col min="12" max="12" width="15.3984375" bestFit="1" customWidth="1"/>
    <col min="22" max="22" width="13.296875" bestFit="1" customWidth="1"/>
    <col min="23" max="23" width="10.8984375" bestFit="1" customWidth="1"/>
    <col min="24" max="24" width="51.19921875" bestFit="1" customWidth="1"/>
  </cols>
  <sheetData>
    <row r="1" spans="6:16" ht="17.399999999999999">
      <c r="I1" s="45" t="s">
        <v>32</v>
      </c>
      <c r="J1" s="46"/>
      <c r="K1" s="46"/>
      <c r="L1" s="46"/>
      <c r="M1" s="46"/>
      <c r="N1" s="46"/>
      <c r="O1" s="46"/>
      <c r="P1" s="47"/>
    </row>
    <row r="2" spans="6:16">
      <c r="I2" s="2"/>
      <c r="J2" s="3"/>
      <c r="K2" s="3"/>
      <c r="L2" s="3"/>
      <c r="M2" s="3"/>
      <c r="N2" s="3"/>
      <c r="O2" s="3"/>
      <c r="P2" s="4"/>
    </row>
    <row r="3" spans="6:16">
      <c r="I3" s="2"/>
      <c r="J3" s="3"/>
      <c r="K3" s="3"/>
      <c r="L3" s="3"/>
      <c r="M3" s="3"/>
      <c r="N3" s="3"/>
      <c r="O3" s="3"/>
      <c r="P3" s="4"/>
    </row>
    <row r="4" spans="6:16" ht="21">
      <c r="F4" s="48" t="s">
        <v>46</v>
      </c>
      <c r="I4" s="2"/>
      <c r="J4" s="3"/>
      <c r="K4" s="3"/>
      <c r="L4" s="3"/>
      <c r="M4" s="3"/>
      <c r="N4" s="3"/>
      <c r="O4" s="3"/>
      <c r="P4" s="4"/>
    </row>
    <row r="5" spans="6:16">
      <c r="I5" s="2"/>
      <c r="J5" s="3"/>
      <c r="K5" s="3"/>
      <c r="L5" s="3"/>
      <c r="M5" s="3"/>
      <c r="N5" s="3"/>
      <c r="O5" s="3"/>
      <c r="P5" s="4"/>
    </row>
    <row r="6" spans="6:16">
      <c r="I6" s="2"/>
      <c r="J6" s="3"/>
      <c r="K6" s="3"/>
      <c r="L6" s="3"/>
      <c r="M6" s="3"/>
      <c r="N6" s="3"/>
      <c r="O6" s="3"/>
      <c r="P6" s="4"/>
    </row>
    <row r="7" spans="6:16">
      <c r="I7" s="2"/>
      <c r="J7" s="3"/>
      <c r="K7" s="3"/>
      <c r="L7" s="3"/>
      <c r="M7" s="3"/>
      <c r="N7" s="3"/>
      <c r="O7" s="3"/>
      <c r="P7" s="4"/>
    </row>
    <row r="8" spans="6:16">
      <c r="I8" s="2"/>
      <c r="J8" s="3"/>
      <c r="K8" s="3"/>
      <c r="L8" s="3"/>
      <c r="M8" s="3"/>
      <c r="N8" s="3"/>
      <c r="O8" s="3"/>
      <c r="P8" s="4"/>
    </row>
    <row r="9" spans="6:16">
      <c r="I9" s="2"/>
      <c r="J9" s="3"/>
      <c r="K9" s="3"/>
      <c r="L9" s="3"/>
      <c r="M9" s="3"/>
      <c r="N9" s="3"/>
      <c r="O9" s="3"/>
      <c r="P9" s="4"/>
    </row>
    <row r="10" spans="6:16">
      <c r="I10" s="2"/>
      <c r="J10" s="3"/>
      <c r="K10" s="3"/>
      <c r="L10" s="3"/>
      <c r="M10" s="3"/>
      <c r="N10" s="3"/>
      <c r="O10" s="3"/>
      <c r="P10" s="4"/>
    </row>
    <row r="11" spans="6:16">
      <c r="I11" s="2"/>
      <c r="J11" s="3"/>
      <c r="K11" s="3"/>
      <c r="L11" s="3"/>
      <c r="M11" s="3"/>
      <c r="N11" s="3"/>
      <c r="O11" s="3"/>
      <c r="P11" s="4"/>
    </row>
    <row r="12" spans="6:16">
      <c r="I12" s="2"/>
      <c r="J12" s="3"/>
      <c r="K12" s="3"/>
      <c r="L12" s="3"/>
      <c r="M12" s="3"/>
      <c r="N12" s="3"/>
      <c r="O12" s="3"/>
      <c r="P12" s="4"/>
    </row>
    <row r="13" spans="6:16">
      <c r="I13" s="2"/>
      <c r="J13" s="3"/>
      <c r="K13" s="3"/>
      <c r="L13" s="3"/>
      <c r="M13" s="3"/>
      <c r="N13" s="3"/>
      <c r="O13" s="3"/>
      <c r="P13" s="4"/>
    </row>
    <row r="14" spans="6:16">
      <c r="I14" s="2"/>
      <c r="J14" s="3"/>
      <c r="K14" s="3"/>
      <c r="L14" s="3"/>
      <c r="M14" s="3"/>
      <c r="N14" s="3"/>
      <c r="O14" s="3"/>
      <c r="P14" s="4"/>
    </row>
    <row r="15" spans="6:16">
      <c r="I15" s="2"/>
      <c r="J15" s="3"/>
      <c r="K15" s="3"/>
      <c r="L15" s="3"/>
      <c r="M15" s="3"/>
      <c r="N15" s="3"/>
      <c r="O15" s="3"/>
      <c r="P15" s="4"/>
    </row>
    <row r="16" spans="6:16">
      <c r="I16" s="2"/>
      <c r="J16" s="3"/>
      <c r="K16" s="3"/>
      <c r="L16" s="3"/>
      <c r="M16" s="3"/>
      <c r="N16" s="3"/>
      <c r="O16" s="3"/>
      <c r="P16" s="4"/>
    </row>
    <row r="17" spans="9:16">
      <c r="J17" s="3"/>
      <c r="K17" s="3"/>
      <c r="L17" s="3"/>
      <c r="M17" s="3"/>
      <c r="N17" s="3"/>
      <c r="O17" s="3"/>
      <c r="P17" s="4"/>
    </row>
    <row r="18" spans="9:16">
      <c r="I18" s="5" t="s">
        <v>65</v>
      </c>
      <c r="J18" s="17">
        <v>0.04</v>
      </c>
      <c r="K18" s="7" t="s">
        <v>2</v>
      </c>
      <c r="L18" s="7" t="s">
        <v>63</v>
      </c>
      <c r="M18" s="3"/>
      <c r="N18" s="3"/>
      <c r="O18" s="3"/>
      <c r="P18" s="4"/>
    </row>
    <row r="19" spans="9:16">
      <c r="I19" s="5"/>
      <c r="J19" s="6">
        <v>10</v>
      </c>
      <c r="K19" s="7" t="s">
        <v>5</v>
      </c>
      <c r="L19" s="7" t="s">
        <v>62</v>
      </c>
      <c r="M19" s="3"/>
      <c r="N19" s="3"/>
      <c r="O19" s="3"/>
      <c r="P19" s="4"/>
    </row>
    <row r="20" spans="9:16">
      <c r="I20" s="5"/>
      <c r="J20" s="6">
        <v>50000</v>
      </c>
      <c r="K20" s="7" t="s">
        <v>1</v>
      </c>
      <c r="L20" s="7" t="s">
        <v>61</v>
      </c>
      <c r="M20" s="3"/>
      <c r="N20" s="3"/>
      <c r="O20" s="3"/>
      <c r="P20" s="4"/>
    </row>
    <row r="21" spans="9:16">
      <c r="I21" s="16"/>
      <c r="J21" s="6">
        <v>0</v>
      </c>
      <c r="K21" s="7" t="s">
        <v>6</v>
      </c>
      <c r="L21" s="7" t="s">
        <v>64</v>
      </c>
      <c r="M21" s="3"/>
      <c r="N21" s="3"/>
      <c r="O21" s="3"/>
      <c r="P21" s="4"/>
    </row>
    <row r="22" spans="9:16">
      <c r="I22" s="6"/>
      <c r="J22" s="58">
        <f>PV(J18,J19,-J20,,J21)</f>
        <v>405544.78896775178</v>
      </c>
      <c r="K22" s="7"/>
      <c r="L22" s="3"/>
      <c r="M22" s="3"/>
      <c r="N22" s="3"/>
      <c r="O22" s="3"/>
      <c r="P22" s="4"/>
    </row>
    <row r="23" spans="9:16">
      <c r="I23" s="6"/>
      <c r="J23" s="7">
        <v>350000</v>
      </c>
      <c r="K23" s="7"/>
      <c r="L23" s="3"/>
      <c r="M23" s="3"/>
      <c r="N23" s="3"/>
      <c r="O23" s="3"/>
      <c r="P23" s="4"/>
    </row>
    <row r="24" spans="9:16">
      <c r="I24" s="6"/>
      <c r="J24" s="7"/>
      <c r="K24" s="7"/>
      <c r="L24" s="3"/>
      <c r="M24" s="3"/>
      <c r="N24" s="3"/>
      <c r="O24" s="3"/>
      <c r="P24" s="4"/>
    </row>
    <row r="25" spans="9:16">
      <c r="I25" s="2" t="s">
        <v>66</v>
      </c>
      <c r="J25" s="7"/>
      <c r="K25" s="7"/>
      <c r="L25" s="3"/>
      <c r="M25" s="3"/>
      <c r="N25" s="3"/>
      <c r="O25" s="3"/>
      <c r="P25" s="4"/>
    </row>
    <row r="26" spans="9:16">
      <c r="I26" s="2"/>
      <c r="J26" s="59">
        <f>PMT(J18,J19,-J23,,)</f>
        <v>43151.830515547786</v>
      </c>
      <c r="K26" s="7"/>
      <c r="L26" s="3"/>
      <c r="M26" s="3"/>
      <c r="N26" s="3"/>
      <c r="O26" s="3"/>
      <c r="P26" s="4"/>
    </row>
    <row r="27" spans="9:16">
      <c r="I27" s="2"/>
      <c r="J27" s="3"/>
      <c r="K27" s="3"/>
      <c r="L27" s="3"/>
      <c r="M27" s="3"/>
      <c r="N27" s="3"/>
      <c r="O27" s="3"/>
      <c r="P27" s="4"/>
    </row>
    <row r="28" spans="9:16">
      <c r="I28" s="5"/>
      <c r="J28" s="3"/>
      <c r="K28" s="3"/>
      <c r="L28" s="3"/>
      <c r="M28" s="3"/>
      <c r="N28" s="3"/>
      <c r="O28" s="3"/>
      <c r="P28" s="4"/>
    </row>
    <row r="29" spans="9:16">
      <c r="I29" s="2"/>
      <c r="J29" s="3"/>
      <c r="K29" s="3"/>
      <c r="L29" s="3"/>
      <c r="M29" s="3"/>
      <c r="N29" s="3"/>
      <c r="O29" s="3"/>
      <c r="P29" s="4"/>
    </row>
    <row r="30" spans="9:16">
      <c r="I30" s="2"/>
      <c r="J30" s="1"/>
      <c r="K30" s="14"/>
      <c r="L30" s="3"/>
      <c r="M30" s="3"/>
      <c r="N30" s="3"/>
      <c r="O30" s="3"/>
      <c r="P30" s="4"/>
    </row>
    <row r="31" spans="9:16">
      <c r="I31" s="2"/>
      <c r="J31" s="3"/>
      <c r="K31" s="3"/>
      <c r="L31" s="3"/>
      <c r="M31" s="3"/>
      <c r="N31" s="3"/>
      <c r="O31" s="3"/>
      <c r="P31" s="4"/>
    </row>
    <row r="32" spans="9:16">
      <c r="I32" s="2"/>
      <c r="J32" s="3"/>
      <c r="K32" s="3"/>
      <c r="L32" s="3"/>
      <c r="M32" s="3"/>
      <c r="N32" s="3"/>
      <c r="O32" s="3"/>
      <c r="P32" s="4"/>
    </row>
    <row r="33" spans="9:16">
      <c r="I33" s="2"/>
      <c r="J33" s="15"/>
      <c r="K33" s="8"/>
      <c r="L33" s="3"/>
      <c r="M33" s="3"/>
      <c r="N33" s="3"/>
      <c r="O33" s="3"/>
      <c r="P33" s="4"/>
    </row>
    <row r="34" spans="9:16">
      <c r="I34" s="2"/>
      <c r="J34" s="3"/>
      <c r="K34" s="3"/>
      <c r="L34" s="3"/>
      <c r="M34" s="3"/>
      <c r="N34" s="3"/>
      <c r="O34" s="3"/>
      <c r="P34" s="4"/>
    </row>
    <row r="35" spans="9:16">
      <c r="I35" s="2"/>
      <c r="J35" s="3"/>
      <c r="K35" s="3"/>
      <c r="L35" s="3"/>
      <c r="M35" s="3"/>
      <c r="N35" s="3"/>
      <c r="O35" s="3"/>
      <c r="P35" s="4"/>
    </row>
    <row r="36" spans="9:16">
      <c r="I36" s="5"/>
      <c r="J36" s="3"/>
      <c r="K36" s="3"/>
      <c r="L36" s="3"/>
      <c r="M36" s="3"/>
      <c r="N36" s="3"/>
      <c r="O36" s="3"/>
      <c r="P36" s="4"/>
    </row>
    <row r="37" spans="9:16">
      <c r="I37" s="5"/>
      <c r="J37" s="3"/>
      <c r="K37" s="3"/>
      <c r="L37" s="3"/>
      <c r="M37" s="3"/>
      <c r="N37" s="3"/>
      <c r="O37" s="3"/>
      <c r="P37" s="4"/>
    </row>
    <row r="38" spans="9:16">
      <c r="I38" s="2"/>
      <c r="J38" s="3"/>
      <c r="K38" s="3"/>
      <c r="L38" s="3"/>
      <c r="M38" s="3"/>
      <c r="N38" s="3"/>
      <c r="O38" s="3"/>
      <c r="P38" s="4"/>
    </row>
    <row r="39" spans="9:16">
      <c r="I39" s="16"/>
      <c r="J39" s="7"/>
      <c r="K39" s="7"/>
      <c r="L39" s="3"/>
      <c r="M39" s="3"/>
      <c r="N39" s="3"/>
      <c r="O39" s="3"/>
      <c r="P39" s="4"/>
    </row>
    <row r="40" spans="9:16">
      <c r="I40" s="6"/>
      <c r="J40" s="7"/>
      <c r="K40" s="7"/>
      <c r="L40" s="3"/>
      <c r="M40" s="3"/>
      <c r="N40" s="3"/>
      <c r="O40" s="3"/>
      <c r="P40" s="4"/>
    </row>
    <row r="41" spans="9:16">
      <c r="I41" s="6"/>
      <c r="J41" s="7"/>
      <c r="K41" s="7"/>
      <c r="L41" s="3"/>
      <c r="M41" s="3"/>
      <c r="N41" s="3"/>
      <c r="O41" s="3"/>
      <c r="P41" s="4"/>
    </row>
    <row r="42" spans="9:16">
      <c r="I42" s="6"/>
      <c r="J42" s="7"/>
      <c r="K42" s="7"/>
      <c r="L42" s="3"/>
      <c r="M42" s="3"/>
      <c r="N42" s="3"/>
      <c r="O42" s="3"/>
      <c r="P42" s="4"/>
    </row>
    <row r="43" spans="9:16">
      <c r="I43" s="2"/>
      <c r="J43" s="3"/>
      <c r="K43" s="3"/>
      <c r="L43" s="3"/>
      <c r="M43" s="3"/>
      <c r="N43" s="3"/>
      <c r="O43" s="3"/>
      <c r="P43" s="4"/>
    </row>
    <row r="44" spans="9:16">
      <c r="I44" s="2"/>
      <c r="J44" s="14"/>
      <c r="K44" s="14"/>
      <c r="L44" s="3"/>
      <c r="M44" s="3"/>
      <c r="N44" s="3"/>
      <c r="O44" s="3"/>
      <c r="P44" s="4"/>
    </row>
    <row r="45" spans="9:16">
      <c r="I45" s="2"/>
      <c r="J45" s="3"/>
      <c r="K45" s="3"/>
      <c r="L45" s="3"/>
      <c r="M45" s="3"/>
      <c r="N45" s="3"/>
      <c r="O45" s="3"/>
      <c r="P45" s="4"/>
    </row>
    <row r="46" spans="9:16">
      <c r="I46" s="2"/>
      <c r="J46" s="3"/>
      <c r="K46" s="3"/>
      <c r="L46" s="3"/>
      <c r="M46" s="3"/>
      <c r="N46" s="3"/>
      <c r="O46" s="3"/>
      <c r="P46" s="4"/>
    </row>
    <row r="47" spans="9:16">
      <c r="I47" s="2"/>
      <c r="J47" s="3"/>
      <c r="K47" s="3"/>
      <c r="L47" s="3"/>
      <c r="M47" s="3"/>
      <c r="N47" s="3"/>
      <c r="O47" s="3"/>
      <c r="P47" s="4"/>
    </row>
    <row r="48" spans="9:16">
      <c r="I48" s="2"/>
      <c r="J48" s="3"/>
      <c r="K48" s="3"/>
      <c r="L48" s="3"/>
      <c r="M48" s="3"/>
      <c r="N48" s="3"/>
      <c r="O48" s="3"/>
      <c r="P48" s="4"/>
    </row>
    <row r="49" spans="6:16" ht="21">
      <c r="F49" s="48" t="s">
        <v>47</v>
      </c>
      <c r="I49" s="2"/>
      <c r="J49" s="3"/>
      <c r="K49" s="3"/>
      <c r="L49" s="3"/>
      <c r="M49" s="3"/>
      <c r="N49" s="3"/>
      <c r="O49" s="3"/>
      <c r="P49" s="4"/>
    </row>
    <row r="50" spans="6:16">
      <c r="I50" s="2"/>
      <c r="J50" s="3"/>
      <c r="K50" s="3"/>
      <c r="L50" s="3"/>
      <c r="M50" s="3"/>
      <c r="N50" s="3"/>
      <c r="O50" s="3"/>
      <c r="P50" s="4"/>
    </row>
    <row r="51" spans="6:16">
      <c r="I51" s="2"/>
      <c r="J51" s="3"/>
      <c r="K51" s="3"/>
      <c r="L51" s="3"/>
      <c r="M51" s="3"/>
      <c r="N51" s="3"/>
      <c r="O51" s="3"/>
      <c r="P51" s="4"/>
    </row>
    <row r="52" spans="6:16">
      <c r="I52" s="2"/>
      <c r="J52" s="3"/>
      <c r="K52" s="3"/>
      <c r="L52" s="3"/>
      <c r="M52" s="3"/>
      <c r="N52" s="3"/>
      <c r="O52" s="3"/>
      <c r="P52" s="4"/>
    </row>
    <row r="53" spans="6:16">
      <c r="I53" s="2"/>
      <c r="J53" s="3"/>
      <c r="K53" s="3"/>
      <c r="L53" s="3"/>
      <c r="M53" s="3"/>
      <c r="N53" s="3"/>
      <c r="O53" s="3"/>
      <c r="P53" s="4"/>
    </row>
    <row r="54" spans="6:16">
      <c r="I54" s="2"/>
      <c r="J54" s="3"/>
      <c r="K54" s="3"/>
      <c r="L54" s="3"/>
      <c r="M54" s="3"/>
      <c r="N54" s="3"/>
      <c r="O54" s="3"/>
      <c r="P54" s="4"/>
    </row>
    <row r="55" spans="6:16">
      <c r="I55" s="2"/>
      <c r="J55" s="3"/>
      <c r="K55" s="3"/>
      <c r="L55" s="3"/>
      <c r="M55" s="3"/>
      <c r="N55" s="3"/>
      <c r="O55" s="3"/>
      <c r="P55" s="4"/>
    </row>
    <row r="56" spans="6:16">
      <c r="I56" s="2"/>
      <c r="J56" s="69">
        <v>5.0000000000000001E-3</v>
      </c>
      <c r="K56" s="7" t="s">
        <v>2</v>
      </c>
      <c r="L56" s="7" t="s">
        <v>63</v>
      </c>
      <c r="M56" s="3"/>
      <c r="N56" s="3"/>
      <c r="O56" s="3"/>
      <c r="P56" s="4"/>
    </row>
    <row r="57" spans="6:16">
      <c r="I57" s="2"/>
      <c r="J57" s="7">
        <f>18*12</f>
        <v>216</v>
      </c>
      <c r="K57" s="7" t="s">
        <v>5</v>
      </c>
      <c r="L57" s="7" t="s">
        <v>62</v>
      </c>
      <c r="M57" s="3"/>
      <c r="N57" s="3"/>
      <c r="O57" s="3"/>
      <c r="P57" s="4"/>
    </row>
    <row r="58" spans="6:16">
      <c r="I58" s="2"/>
      <c r="J58" s="20">
        <f>PMT(J56,J57,J60,,)</f>
        <v>-4548.9739304158911</v>
      </c>
      <c r="K58" s="7" t="s">
        <v>1</v>
      </c>
      <c r="L58" s="7" t="s">
        <v>61</v>
      </c>
      <c r="M58" s="3"/>
      <c r="N58" s="3"/>
      <c r="O58" s="3"/>
      <c r="P58" s="4"/>
    </row>
    <row r="59" spans="6:16">
      <c r="I59" s="2"/>
      <c r="J59" s="7">
        <v>0</v>
      </c>
      <c r="K59" s="7" t="s">
        <v>6</v>
      </c>
      <c r="L59" s="7" t="s">
        <v>64</v>
      </c>
      <c r="M59" s="3"/>
      <c r="N59" s="3"/>
      <c r="O59" s="3"/>
      <c r="P59" s="4"/>
    </row>
    <row r="60" spans="6:16">
      <c r="I60" s="2"/>
      <c r="J60" s="7">
        <v>600000</v>
      </c>
      <c r="K60" s="7" t="s">
        <v>67</v>
      </c>
      <c r="L60" s="22"/>
      <c r="M60" s="3"/>
      <c r="N60" s="3"/>
      <c r="O60" s="3"/>
      <c r="P60" s="4"/>
    </row>
    <row r="61" spans="6:16">
      <c r="I61" s="2"/>
      <c r="J61" s="3"/>
      <c r="K61" s="3"/>
      <c r="L61" s="3"/>
      <c r="M61" s="3"/>
      <c r="N61" s="3"/>
      <c r="O61" s="3"/>
      <c r="P61" s="4"/>
    </row>
    <row r="62" spans="6:16">
      <c r="I62" s="5"/>
      <c r="J62" s="3"/>
      <c r="K62" s="3"/>
      <c r="L62" s="3"/>
      <c r="M62" s="3"/>
      <c r="N62" s="3"/>
      <c r="O62" s="3"/>
      <c r="P62" s="4"/>
    </row>
    <row r="63" spans="6:16">
      <c r="I63" s="5"/>
      <c r="J63" s="3"/>
      <c r="K63" s="3"/>
      <c r="L63" s="3"/>
      <c r="M63" s="3"/>
      <c r="N63" s="3"/>
      <c r="O63" s="3"/>
      <c r="P63" s="4"/>
    </row>
    <row r="64" spans="6:16">
      <c r="I64" s="13"/>
      <c r="J64" s="7"/>
      <c r="K64" s="7"/>
      <c r="L64" s="3"/>
      <c r="M64" s="3"/>
      <c r="N64" s="3"/>
      <c r="O64" s="3"/>
      <c r="P64" s="4"/>
    </row>
    <row r="65" spans="6:16">
      <c r="I65" s="6"/>
      <c r="J65" s="7"/>
      <c r="K65" s="7"/>
      <c r="L65" s="3"/>
      <c r="M65" s="3"/>
      <c r="N65" s="3"/>
      <c r="O65" s="3"/>
      <c r="P65" s="4"/>
    </row>
    <row r="66" spans="6:16">
      <c r="I66" s="6"/>
      <c r="J66" s="7"/>
      <c r="K66" s="7"/>
      <c r="L66" s="3"/>
      <c r="M66" s="3"/>
      <c r="N66" s="3"/>
      <c r="O66" s="3"/>
      <c r="P66" s="4"/>
    </row>
    <row r="67" spans="6:16">
      <c r="I67" s="6"/>
      <c r="J67" s="7"/>
      <c r="K67" s="7"/>
      <c r="L67" s="3"/>
      <c r="M67" s="3"/>
      <c r="N67" s="3"/>
      <c r="O67" s="3"/>
      <c r="P67" s="4"/>
    </row>
    <row r="68" spans="6:16">
      <c r="I68" s="6"/>
      <c r="J68" s="7"/>
      <c r="K68" s="7"/>
      <c r="L68" s="3"/>
      <c r="M68" s="3"/>
      <c r="N68" s="3"/>
      <c r="O68" s="3"/>
      <c r="P68" s="4"/>
    </row>
    <row r="69" spans="6:16">
      <c r="J69" s="7"/>
      <c r="L69" s="3"/>
      <c r="M69" s="3"/>
      <c r="N69" s="3"/>
      <c r="O69" s="3"/>
      <c r="P69" s="4"/>
    </row>
    <row r="70" spans="6:16">
      <c r="I70" s="2"/>
      <c r="J70" s="7"/>
      <c r="K70" s="22"/>
      <c r="L70" s="3"/>
      <c r="M70" s="3"/>
      <c r="N70" s="3"/>
      <c r="O70" s="3"/>
      <c r="P70" s="4"/>
    </row>
    <row r="71" spans="6:16">
      <c r="I71" s="2"/>
      <c r="J71" s="3"/>
      <c r="K71" s="3"/>
      <c r="L71" s="3"/>
      <c r="M71" s="3"/>
      <c r="N71" s="3"/>
      <c r="O71" s="3"/>
      <c r="P71" s="4"/>
    </row>
    <row r="72" spans="6:16">
      <c r="I72" s="2"/>
      <c r="J72" s="3"/>
      <c r="K72" s="3"/>
      <c r="L72" s="3"/>
      <c r="M72" s="3"/>
      <c r="N72" s="3"/>
      <c r="O72" s="3"/>
      <c r="P72" s="4"/>
    </row>
    <row r="73" spans="6:16">
      <c r="I73" s="2"/>
      <c r="J73" s="3"/>
      <c r="K73" s="3"/>
      <c r="L73" s="3"/>
      <c r="M73" s="3"/>
      <c r="N73" s="3"/>
      <c r="O73" s="3"/>
      <c r="P73" s="4"/>
    </row>
    <row r="74" spans="6:16" ht="21">
      <c r="F74" s="48" t="s">
        <v>48</v>
      </c>
      <c r="I74" s="2"/>
      <c r="J74" s="3"/>
      <c r="K74" s="3"/>
      <c r="L74" s="3"/>
      <c r="M74" s="3"/>
      <c r="N74" s="3"/>
      <c r="O74" s="3"/>
      <c r="P74" s="4"/>
    </row>
    <row r="75" spans="6:16">
      <c r="I75" s="2"/>
      <c r="J75" s="3"/>
      <c r="K75" s="3"/>
      <c r="L75" s="3"/>
      <c r="M75" s="3"/>
      <c r="N75" s="3"/>
      <c r="O75" s="3"/>
      <c r="P75" s="4"/>
    </row>
    <row r="76" spans="6:16">
      <c r="I76" s="2"/>
      <c r="J76" s="3"/>
      <c r="K76" s="3"/>
      <c r="L76" s="3"/>
      <c r="M76" s="3"/>
      <c r="N76" s="3"/>
      <c r="O76" s="3"/>
      <c r="P76" s="4"/>
    </row>
    <row r="77" spans="6:16">
      <c r="I77" s="2"/>
      <c r="J77" s="3"/>
      <c r="K77" s="3"/>
      <c r="L77" s="3"/>
      <c r="M77" s="3"/>
      <c r="N77" s="3"/>
      <c r="O77" s="3"/>
      <c r="P77" s="4"/>
    </row>
    <row r="78" spans="6:16">
      <c r="I78" s="2"/>
      <c r="J78" s="3"/>
      <c r="K78" s="3"/>
      <c r="L78" s="3"/>
      <c r="M78" s="3"/>
      <c r="N78" s="3"/>
      <c r="O78" s="3"/>
      <c r="P78" s="4"/>
    </row>
    <row r="79" spans="6:16">
      <c r="I79" s="2"/>
      <c r="J79" s="3"/>
      <c r="K79" s="3"/>
      <c r="L79" s="3"/>
      <c r="M79" s="3"/>
      <c r="N79" s="3"/>
      <c r="O79" s="3"/>
      <c r="P79" s="4"/>
    </row>
    <row r="80" spans="6:16">
      <c r="I80" s="2"/>
      <c r="J80" s="3"/>
      <c r="K80" s="3"/>
      <c r="L80" s="3"/>
      <c r="M80" s="3"/>
      <c r="N80" s="3"/>
      <c r="O80" s="3"/>
      <c r="P80" s="4"/>
    </row>
    <row r="81" spans="9:16">
      <c r="I81" s="2"/>
      <c r="J81" s="3"/>
      <c r="K81" s="3"/>
      <c r="L81" s="3"/>
      <c r="M81" s="3"/>
      <c r="N81" s="3"/>
      <c r="O81" s="3"/>
      <c r="P81" s="4"/>
    </row>
    <row r="82" spans="9:16">
      <c r="I82" s="2"/>
      <c r="J82" s="3"/>
      <c r="K82" s="3"/>
      <c r="L82" s="3"/>
      <c r="M82" s="3"/>
      <c r="N82" s="3"/>
      <c r="O82" s="3"/>
      <c r="P82" s="4"/>
    </row>
    <row r="83" spans="9:16">
      <c r="I83" s="2"/>
      <c r="J83" s="3"/>
      <c r="K83" s="3"/>
      <c r="L83" s="3"/>
      <c r="M83" s="3"/>
      <c r="N83" s="3"/>
      <c r="O83" s="3"/>
      <c r="P83" s="4"/>
    </row>
    <row r="84" spans="9:16">
      <c r="I84" s="2"/>
      <c r="J84" s="3"/>
      <c r="K84" s="3"/>
      <c r="L84" s="3"/>
      <c r="M84" s="3"/>
      <c r="N84" s="3"/>
      <c r="O84" s="3"/>
      <c r="P84" s="4"/>
    </row>
    <row r="85" spans="9:16">
      <c r="I85" s="2"/>
      <c r="J85" s="3"/>
      <c r="K85" s="3"/>
      <c r="L85" s="3"/>
      <c r="M85" s="3"/>
      <c r="N85" s="3"/>
      <c r="O85" s="3"/>
      <c r="P85" s="4"/>
    </row>
    <row r="86" spans="9:16">
      <c r="I86" s="2"/>
      <c r="J86" s="3"/>
      <c r="K86" s="3"/>
      <c r="L86" s="3"/>
      <c r="M86" s="3"/>
      <c r="N86" s="3"/>
      <c r="O86" s="3"/>
      <c r="P86" s="4"/>
    </row>
    <row r="87" spans="9:16">
      <c r="I87" s="2"/>
      <c r="J87" s="3"/>
      <c r="K87" s="3"/>
      <c r="L87" s="3"/>
      <c r="M87" s="3"/>
      <c r="N87" s="3"/>
      <c r="O87" s="3"/>
      <c r="P87" s="4"/>
    </row>
    <row r="88" spans="9:16">
      <c r="I88" s="2"/>
      <c r="J88" s="3"/>
      <c r="K88" s="3"/>
      <c r="L88" s="3"/>
      <c r="M88" s="3"/>
      <c r="N88" s="3"/>
      <c r="O88" s="3"/>
      <c r="P88" s="4"/>
    </row>
    <row r="89" spans="9:16">
      <c r="I89" s="65" t="s">
        <v>68</v>
      </c>
      <c r="J89" s="64"/>
      <c r="L89" s="3"/>
      <c r="M89" s="3"/>
      <c r="N89" s="3"/>
      <c r="O89" s="3"/>
      <c r="P89" s="4"/>
    </row>
    <row r="90" spans="9:16">
      <c r="I90" s="2"/>
      <c r="L90" s="3"/>
      <c r="M90" s="3"/>
      <c r="N90" s="3"/>
      <c r="O90" s="3"/>
      <c r="P90" s="4"/>
    </row>
    <row r="91" spans="9:16">
      <c r="I91" s="13">
        <v>8.0000000000000002E-3</v>
      </c>
      <c r="J91" s="60" t="s">
        <v>2</v>
      </c>
      <c r="K91" s="60" t="s">
        <v>7</v>
      </c>
      <c r="L91" s="3"/>
      <c r="M91" s="3"/>
      <c r="N91" s="3"/>
      <c r="O91" s="3"/>
      <c r="P91" s="4"/>
    </row>
    <row r="92" spans="9:16">
      <c r="I92" s="6">
        <v>-5000</v>
      </c>
      <c r="J92" s="60" t="s">
        <v>1</v>
      </c>
      <c r="K92" s="60" t="s">
        <v>69</v>
      </c>
      <c r="L92" s="3"/>
      <c r="M92" s="3"/>
      <c r="N92" s="3"/>
      <c r="O92" s="3"/>
      <c r="P92" s="4"/>
    </row>
    <row r="93" spans="9:16">
      <c r="I93" s="6">
        <v>6</v>
      </c>
      <c r="J93" s="60" t="s">
        <v>5</v>
      </c>
      <c r="K93" s="60" t="s">
        <v>70</v>
      </c>
      <c r="L93" s="3"/>
      <c r="M93" s="3"/>
      <c r="N93" s="3"/>
      <c r="O93" s="3"/>
      <c r="P93" s="4"/>
    </row>
    <row r="94" spans="9:16">
      <c r="I94" s="6">
        <v>0</v>
      </c>
      <c r="J94" s="60" t="s">
        <v>6</v>
      </c>
      <c r="K94" s="60" t="s">
        <v>10</v>
      </c>
      <c r="L94" s="3"/>
      <c r="M94" s="3"/>
      <c r="N94" s="3"/>
      <c r="O94" s="3"/>
      <c r="P94" s="4"/>
    </row>
    <row r="95" spans="9:16">
      <c r="I95" s="2"/>
      <c r="L95" s="3"/>
      <c r="M95" s="3"/>
      <c r="N95" s="3"/>
      <c r="O95" s="3"/>
      <c r="P95" s="4"/>
    </row>
    <row r="96" spans="9:16">
      <c r="I96" s="2"/>
      <c r="J96" s="68">
        <f>PV(I91,I93,I92,,I94)</f>
        <v>29177.602526290782</v>
      </c>
      <c r="K96" s="23" t="s">
        <v>72</v>
      </c>
      <c r="L96" s="3"/>
      <c r="M96" s="3" t="s">
        <v>73</v>
      </c>
      <c r="N96" s="3"/>
      <c r="O96" s="3"/>
      <c r="P96" s="4"/>
    </row>
    <row r="97" spans="9:16">
      <c r="I97" s="6"/>
      <c r="J97" s="7"/>
      <c r="K97" s="7"/>
      <c r="L97" s="3"/>
      <c r="M97" s="3"/>
      <c r="N97" s="3"/>
      <c r="O97" s="3"/>
      <c r="P97" s="4"/>
    </row>
    <row r="98" spans="9:16">
      <c r="I98" s="5"/>
      <c r="L98" s="3"/>
      <c r="M98" s="3"/>
      <c r="N98" s="3"/>
      <c r="O98" s="3"/>
      <c r="P98" s="4"/>
    </row>
    <row r="99" spans="9:16">
      <c r="I99" s="65" t="s">
        <v>71</v>
      </c>
      <c r="L99" s="3"/>
      <c r="M99" s="3"/>
      <c r="N99" s="3"/>
      <c r="O99" s="3"/>
      <c r="P99" s="4"/>
    </row>
    <row r="100" spans="9:16">
      <c r="I100" s="2"/>
      <c r="L100" s="3"/>
      <c r="M100" s="3"/>
      <c r="N100" s="3"/>
      <c r="O100" s="3"/>
      <c r="P100" s="4"/>
    </row>
    <row r="101" spans="9:16">
      <c r="I101" s="13">
        <v>1.2999999999999999E-2</v>
      </c>
      <c r="J101" s="60" t="s">
        <v>2</v>
      </c>
      <c r="K101" s="60" t="s">
        <v>7</v>
      </c>
      <c r="L101" s="3"/>
      <c r="M101" s="3"/>
      <c r="N101" s="3"/>
      <c r="O101" s="3"/>
      <c r="P101" s="4"/>
    </row>
    <row r="102" spans="9:16">
      <c r="I102" s="6">
        <v>20000</v>
      </c>
      <c r="J102" s="60" t="s">
        <v>1</v>
      </c>
      <c r="K102" s="60" t="s">
        <v>69</v>
      </c>
      <c r="L102" s="3"/>
      <c r="M102" s="3"/>
      <c r="N102" s="3"/>
      <c r="O102" s="3"/>
      <c r="P102" s="4"/>
    </row>
    <row r="103" spans="9:16">
      <c r="I103" s="6">
        <v>6</v>
      </c>
      <c r="J103" s="60" t="s">
        <v>5</v>
      </c>
      <c r="K103" s="60" t="s">
        <v>70</v>
      </c>
      <c r="L103" s="3"/>
      <c r="M103" s="3"/>
      <c r="N103" s="3"/>
      <c r="O103" s="3"/>
      <c r="P103" s="4"/>
    </row>
    <row r="104" spans="9:16">
      <c r="I104" s="6">
        <v>0</v>
      </c>
      <c r="J104" s="60" t="s">
        <v>6</v>
      </c>
      <c r="K104" s="60" t="s">
        <v>10</v>
      </c>
      <c r="L104" s="3"/>
      <c r="M104" s="3"/>
      <c r="N104" s="3"/>
      <c r="O104" s="3"/>
      <c r="P104" s="4"/>
    </row>
    <row r="105" spans="9:16">
      <c r="I105" s="2"/>
      <c r="J105" s="61"/>
      <c r="K105" s="23"/>
      <c r="L105" s="3"/>
      <c r="M105" s="3"/>
      <c r="N105" s="3"/>
      <c r="O105" s="3"/>
      <c r="P105" s="4"/>
    </row>
    <row r="106" spans="9:16">
      <c r="I106" s="2"/>
      <c r="J106" s="62">
        <f>PV(I101,I103,I102,,)</f>
        <v>-114723.88415156592</v>
      </c>
      <c r="K106" s="23" t="s">
        <v>72</v>
      </c>
      <c r="L106" s="3"/>
      <c r="M106" s="3"/>
      <c r="N106" s="3"/>
      <c r="O106" s="3"/>
      <c r="P106" s="4"/>
    </row>
    <row r="107" spans="9:16">
      <c r="J107" s="67">
        <f>PV(I91,12,,J106)</f>
        <v>104262.33741186702</v>
      </c>
      <c r="L107" s="3"/>
      <c r="M107" s="3" t="s">
        <v>73</v>
      </c>
      <c r="N107" s="3"/>
      <c r="O107" s="3"/>
      <c r="P107" s="4"/>
    </row>
    <row r="108" spans="9:16">
      <c r="L108" s="3"/>
      <c r="M108" s="3"/>
      <c r="N108" s="3"/>
      <c r="O108" s="3"/>
      <c r="P108" s="4"/>
    </row>
    <row r="109" spans="9:16">
      <c r="J109" s="66">
        <f>J96+J107</f>
        <v>133439.9399381578</v>
      </c>
      <c r="L109" s="3"/>
      <c r="M109" s="3"/>
      <c r="N109" s="3"/>
      <c r="O109" s="3"/>
      <c r="P109" s="4"/>
    </row>
    <row r="110" spans="9:16">
      <c r="L110" s="3"/>
      <c r="M110" s="3"/>
      <c r="N110" s="3"/>
      <c r="O110" s="3"/>
      <c r="P110" s="4"/>
    </row>
    <row r="111" spans="9:16">
      <c r="L111" s="3"/>
      <c r="M111" s="3"/>
      <c r="N111" s="3"/>
      <c r="O111" s="3"/>
      <c r="P111" s="4"/>
    </row>
    <row r="112" spans="9:16">
      <c r="L112" s="3"/>
      <c r="M112" s="3"/>
      <c r="N112" s="3"/>
      <c r="O112" s="3"/>
      <c r="P112" s="4"/>
    </row>
    <row r="113" spans="6:16">
      <c r="I113" s="13"/>
      <c r="J113" s="7"/>
      <c r="K113" s="7"/>
      <c r="L113" s="3"/>
      <c r="M113" s="3"/>
      <c r="N113" s="3"/>
      <c r="O113" s="3"/>
      <c r="P113" s="4"/>
    </row>
    <row r="114" spans="6:16">
      <c r="I114" s="6"/>
      <c r="J114" s="7"/>
      <c r="K114" s="7"/>
      <c r="L114" s="3"/>
      <c r="M114" s="3"/>
      <c r="N114" s="3"/>
      <c r="O114" s="3"/>
      <c r="P114" s="4"/>
    </row>
    <row r="115" spans="6:16">
      <c r="I115" s="6"/>
      <c r="J115" s="7"/>
      <c r="K115" s="7"/>
      <c r="L115" s="3"/>
      <c r="M115" s="3"/>
      <c r="N115" s="3"/>
      <c r="O115" s="3"/>
      <c r="P115" s="4"/>
    </row>
    <row r="116" spans="6:16">
      <c r="I116" s="6"/>
      <c r="J116" s="7"/>
      <c r="K116" s="7"/>
      <c r="L116" s="3"/>
      <c r="M116" s="3"/>
      <c r="N116" s="3"/>
      <c r="O116" s="3"/>
      <c r="P116" s="4"/>
    </row>
    <row r="117" spans="6:16">
      <c r="L117" s="3"/>
      <c r="M117" s="3"/>
      <c r="N117" s="3"/>
      <c r="O117" s="3"/>
      <c r="P117" s="4"/>
    </row>
    <row r="118" spans="6:16">
      <c r="J118" s="25"/>
      <c r="K118" s="14"/>
      <c r="L118" s="3"/>
      <c r="M118" s="3"/>
      <c r="N118" s="3"/>
      <c r="O118" s="3"/>
      <c r="P118" s="4"/>
    </row>
    <row r="119" spans="6:16">
      <c r="J119" s="25"/>
      <c r="K119" s="14"/>
      <c r="L119" s="3"/>
      <c r="M119" s="3"/>
      <c r="N119" s="3"/>
      <c r="O119" s="3"/>
      <c r="P119" s="4"/>
    </row>
    <row r="120" spans="6:16">
      <c r="L120" s="3"/>
      <c r="M120" s="3"/>
      <c r="N120" s="3"/>
      <c r="O120" s="3"/>
      <c r="P120" s="4"/>
    </row>
    <row r="121" spans="6:16">
      <c r="L121" s="3"/>
      <c r="M121" s="3"/>
      <c r="N121" s="3"/>
      <c r="O121" s="3"/>
      <c r="P121" s="4"/>
    </row>
    <row r="122" spans="6:16">
      <c r="K122" s="23"/>
      <c r="L122" s="3"/>
      <c r="M122" s="3"/>
      <c r="N122" s="3"/>
      <c r="O122" s="3"/>
      <c r="P122" s="4"/>
    </row>
    <row r="123" spans="6:16">
      <c r="L123" s="3"/>
      <c r="M123" s="3"/>
      <c r="N123" s="3"/>
      <c r="O123" s="3"/>
      <c r="P123" s="4"/>
    </row>
    <row r="124" spans="6:16">
      <c r="L124" s="3"/>
      <c r="M124" s="3"/>
      <c r="N124" s="3"/>
      <c r="O124" s="3"/>
      <c r="P124" s="4"/>
    </row>
    <row r="125" spans="6:16">
      <c r="L125" s="3"/>
      <c r="M125" s="3"/>
      <c r="N125" s="3"/>
      <c r="O125" s="3"/>
      <c r="P125" s="4"/>
    </row>
    <row r="126" spans="6:16" ht="21">
      <c r="F126" s="48" t="s">
        <v>49</v>
      </c>
      <c r="L126" s="3"/>
      <c r="M126" s="3"/>
      <c r="N126" s="3"/>
      <c r="O126" s="3"/>
      <c r="P126" s="4"/>
    </row>
    <row r="127" spans="6:16">
      <c r="L127" s="3"/>
      <c r="M127" s="3"/>
      <c r="N127" s="3"/>
      <c r="O127" s="3"/>
      <c r="P127" s="4"/>
    </row>
    <row r="128" spans="6:16">
      <c r="L128" s="3"/>
      <c r="M128" s="3"/>
      <c r="N128" s="3"/>
      <c r="O128" s="3"/>
      <c r="P128" s="4"/>
    </row>
    <row r="129" spans="9:16">
      <c r="L129" s="3"/>
      <c r="M129" s="3"/>
      <c r="N129" s="3"/>
      <c r="O129" s="3"/>
      <c r="P129" s="4"/>
    </row>
    <row r="130" spans="9:16">
      <c r="L130" s="3"/>
      <c r="M130" s="3"/>
      <c r="N130" s="3"/>
      <c r="O130" s="3"/>
      <c r="P130" s="4"/>
    </row>
    <row r="131" spans="9:16">
      <c r="M131" s="3"/>
      <c r="N131" s="3"/>
      <c r="O131" s="3"/>
      <c r="P131" s="4"/>
    </row>
    <row r="132" spans="9:16">
      <c r="M132" s="3"/>
      <c r="N132" s="3"/>
      <c r="O132" s="3"/>
      <c r="P132" s="4"/>
    </row>
    <row r="133" spans="9:16">
      <c r="M133" s="3"/>
      <c r="N133" s="3"/>
      <c r="O133" s="3"/>
      <c r="P133" s="4"/>
    </row>
    <row r="134" spans="9:16">
      <c r="I134" s="70"/>
      <c r="M134" s="3"/>
      <c r="N134" s="3"/>
      <c r="O134" s="3"/>
      <c r="P134" s="4"/>
    </row>
    <row r="135" spans="9:16">
      <c r="I135" s="5" t="s">
        <v>74</v>
      </c>
      <c r="M135" s="3"/>
      <c r="N135" s="3"/>
      <c r="O135" s="3"/>
      <c r="P135" s="4"/>
    </row>
    <row r="136" spans="9:16">
      <c r="I136" s="26">
        <v>0.01</v>
      </c>
      <c r="L136" s="7"/>
      <c r="M136" s="3"/>
      <c r="N136" s="3"/>
      <c r="O136" s="3"/>
      <c r="P136" s="4"/>
    </row>
    <row r="137" spans="9:16">
      <c r="I137" s="26">
        <v>2.01E-2</v>
      </c>
      <c r="J137" s="60" t="s">
        <v>2</v>
      </c>
      <c r="K137" s="60" t="s">
        <v>75</v>
      </c>
      <c r="L137" s="7"/>
      <c r="M137" s="3"/>
      <c r="N137" s="3"/>
      <c r="O137" s="3"/>
      <c r="P137" s="4"/>
    </row>
    <row r="138" spans="9:16">
      <c r="I138" s="6">
        <v>6</v>
      </c>
      <c r="J138" s="60" t="s">
        <v>5</v>
      </c>
      <c r="K138" s="60" t="s">
        <v>28</v>
      </c>
      <c r="L138" s="7"/>
      <c r="M138" s="3"/>
      <c r="N138" s="3"/>
      <c r="O138" s="3"/>
      <c r="P138" s="4"/>
    </row>
    <row r="139" spans="9:16">
      <c r="I139" s="6">
        <v>-1000</v>
      </c>
      <c r="J139" s="60" t="s">
        <v>1</v>
      </c>
      <c r="K139" s="60" t="s">
        <v>76</v>
      </c>
      <c r="L139" s="7"/>
      <c r="M139" s="3"/>
      <c r="N139" s="3"/>
      <c r="O139" s="3"/>
      <c r="P139" s="4"/>
    </row>
    <row r="140" spans="9:16">
      <c r="I140" s="6">
        <v>0</v>
      </c>
      <c r="J140" s="60" t="s">
        <v>6</v>
      </c>
      <c r="K140" s="60" t="s">
        <v>10</v>
      </c>
      <c r="L140" s="22"/>
      <c r="M140" s="3"/>
      <c r="N140" s="3"/>
      <c r="O140" s="3"/>
      <c r="P140" s="4"/>
    </row>
    <row r="141" spans="9:16">
      <c r="M141" s="3"/>
      <c r="N141" s="3"/>
      <c r="O141" s="3"/>
      <c r="P141" s="4"/>
    </row>
    <row r="142" spans="9:16">
      <c r="J142" s="61">
        <f>PV(I137,I138,I139,,I140)</f>
        <v>5599.5410315843947</v>
      </c>
      <c r="K142" s="23" t="s">
        <v>77</v>
      </c>
      <c r="M142" s="3"/>
      <c r="N142" s="3"/>
      <c r="O142" s="3"/>
      <c r="P142" s="4"/>
    </row>
    <row r="143" spans="9:16">
      <c r="J143" s="68">
        <f>FV(I136,1,,-J142)</f>
        <v>5655.536441900239</v>
      </c>
      <c r="K143" s="23" t="s">
        <v>78</v>
      </c>
      <c r="M143" s="3"/>
      <c r="N143" s="3"/>
      <c r="O143" s="3"/>
      <c r="P143" s="4"/>
    </row>
    <row r="144" spans="9:16">
      <c r="M144" s="3"/>
      <c r="N144" s="3"/>
      <c r="O144" s="3"/>
      <c r="P144" s="4"/>
    </row>
    <row r="145" spans="9:16">
      <c r="I145" s="5" t="s">
        <v>79</v>
      </c>
      <c r="M145" s="3"/>
      <c r="N145" s="3"/>
      <c r="O145" s="3"/>
      <c r="P145" s="4"/>
    </row>
    <row r="146" spans="9:16">
      <c r="I146" s="5"/>
      <c r="L146" s="28"/>
      <c r="M146" s="3"/>
      <c r="N146" s="3"/>
      <c r="O146" s="3"/>
      <c r="P146" s="4"/>
    </row>
    <row r="147" spans="9:16">
      <c r="I147" s="26">
        <v>2.01E-2</v>
      </c>
      <c r="J147" s="60" t="s">
        <v>2</v>
      </c>
      <c r="K147" s="60" t="s">
        <v>75</v>
      </c>
      <c r="M147" s="3"/>
      <c r="N147" s="3"/>
      <c r="O147" s="3"/>
      <c r="P147" s="4"/>
    </row>
    <row r="148" spans="9:16">
      <c r="I148" s="6">
        <v>6</v>
      </c>
      <c r="J148" s="60" t="s">
        <v>5</v>
      </c>
      <c r="K148" s="60" t="s">
        <v>28</v>
      </c>
      <c r="M148" s="3"/>
      <c r="N148" s="3"/>
      <c r="O148" s="3"/>
      <c r="P148" s="4"/>
    </row>
    <row r="149" spans="9:16">
      <c r="I149" s="6">
        <v>1010</v>
      </c>
      <c r="J149" s="60" t="s">
        <v>1</v>
      </c>
      <c r="K149" s="60" t="s">
        <v>76</v>
      </c>
      <c r="M149" s="3"/>
      <c r="N149" s="3"/>
      <c r="O149" s="3"/>
      <c r="P149" s="4"/>
    </row>
    <row r="150" spans="9:16">
      <c r="I150" s="6">
        <v>0</v>
      </c>
      <c r="J150" s="60" t="s">
        <v>6</v>
      </c>
      <c r="K150" s="60" t="s">
        <v>10</v>
      </c>
      <c r="M150" s="3"/>
      <c r="N150" s="3"/>
      <c r="O150" s="3"/>
      <c r="P150" s="4"/>
    </row>
    <row r="151" spans="9:16">
      <c r="M151" s="3"/>
      <c r="N151" s="3"/>
      <c r="O151" s="3"/>
      <c r="P151" s="4"/>
    </row>
    <row r="152" spans="9:16">
      <c r="J152" s="62">
        <f>PV(I147,I148,I149,,I150)</f>
        <v>-5655.536441900239</v>
      </c>
      <c r="K152" s="23" t="s">
        <v>80</v>
      </c>
      <c r="M152" s="3"/>
      <c r="N152" s="3"/>
      <c r="O152" s="3"/>
      <c r="P152" s="4"/>
    </row>
    <row r="153" spans="9:16">
      <c r="M153" s="3"/>
      <c r="N153" s="3"/>
      <c r="O153" s="3"/>
      <c r="P153" s="4"/>
    </row>
    <row r="154" spans="9:16">
      <c r="J154" s="27">
        <f>SUM(J152,J143)</f>
        <v>0</v>
      </c>
      <c r="K154" s="23" t="s">
        <v>81</v>
      </c>
      <c r="M154" s="3"/>
      <c r="N154" s="3"/>
      <c r="O154" s="3"/>
      <c r="P154" s="4"/>
    </row>
    <row r="155" spans="9:16">
      <c r="J155" s="25"/>
      <c r="K155" s="14"/>
      <c r="O155" s="3"/>
      <c r="P155" s="4"/>
    </row>
    <row r="156" spans="9:16">
      <c r="M156" s="3"/>
      <c r="N156" s="3"/>
      <c r="O156" s="3"/>
      <c r="P156" s="4"/>
    </row>
    <row r="157" spans="9:16">
      <c r="J157" s="27"/>
      <c r="K157" s="14"/>
      <c r="M157" s="3"/>
      <c r="N157" s="3"/>
      <c r="O157" s="3"/>
      <c r="P157" s="4"/>
    </row>
    <row r="158" spans="9:16" ht="14.4" thickBot="1">
      <c r="I158" s="10"/>
      <c r="J158" s="11"/>
      <c r="K158" s="11"/>
      <c r="L158" s="11"/>
      <c r="M158" s="11"/>
      <c r="N158" s="11"/>
      <c r="O158" s="11"/>
      <c r="P158" s="12"/>
    </row>
  </sheetData>
  <mergeCells count="1">
    <mergeCell ref="I1:P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8371-5C46-45C9-83AF-BF6CE31EE442}">
  <sheetPr>
    <tabColor rgb="FFFFC000"/>
  </sheetPr>
  <dimension ref="F4:M159"/>
  <sheetViews>
    <sheetView rightToLeft="1" topLeftCell="A27" workbookViewId="0">
      <selection activeCell="K42" sqref="K42:M46"/>
    </sheetView>
  </sheetViews>
  <sheetFormatPr defaultRowHeight="13.8"/>
  <cols>
    <col min="11" max="11" width="14.19921875" bestFit="1" customWidth="1"/>
    <col min="13" max="13" width="16.796875" bestFit="1" customWidth="1"/>
  </cols>
  <sheetData>
    <row r="4" spans="6:13" ht="21">
      <c r="F4" s="48" t="s">
        <v>50</v>
      </c>
    </row>
    <row r="11" spans="6:13">
      <c r="K11" s="69">
        <v>0.01</v>
      </c>
      <c r="L11" s="7" t="s">
        <v>2</v>
      </c>
      <c r="M11" s="7" t="s">
        <v>63</v>
      </c>
    </row>
    <row r="12" spans="6:13">
      <c r="K12" s="7">
        <f>20*12</f>
        <v>240</v>
      </c>
      <c r="L12" s="7" t="s">
        <v>5</v>
      </c>
      <c r="M12" s="7" t="s">
        <v>62</v>
      </c>
    </row>
    <row r="13" spans="6:13">
      <c r="K13" s="57">
        <f>PMT(K11,K12,K15,,)</f>
        <v>-11010.861335696098</v>
      </c>
      <c r="L13" s="7" t="s">
        <v>1</v>
      </c>
      <c r="M13" s="7" t="s">
        <v>61</v>
      </c>
    </row>
    <row r="14" spans="6:13">
      <c r="K14" s="7">
        <v>0</v>
      </c>
      <c r="L14" s="7" t="s">
        <v>6</v>
      </c>
      <c r="M14" s="7" t="s">
        <v>64</v>
      </c>
    </row>
    <row r="15" spans="6:13">
      <c r="K15" s="7">
        <v>1000000</v>
      </c>
      <c r="L15" s="7" t="s">
        <v>67</v>
      </c>
      <c r="M15" s="22"/>
    </row>
    <row r="33" spans="6:13" ht="21">
      <c r="F33" s="48" t="s">
        <v>51</v>
      </c>
    </row>
    <row r="42" spans="6:13">
      <c r="J42" s="60"/>
      <c r="K42" s="69">
        <v>4.0000000000000001E-3</v>
      </c>
      <c r="L42" s="7" t="s">
        <v>2</v>
      </c>
      <c r="M42" s="7" t="s">
        <v>63</v>
      </c>
    </row>
    <row r="43" spans="6:13">
      <c r="J43" s="60"/>
      <c r="K43" s="60">
        <v>36</v>
      </c>
      <c r="L43" s="7" t="s">
        <v>5</v>
      </c>
      <c r="M43" s="7" t="s">
        <v>62</v>
      </c>
    </row>
    <row r="44" spans="6:13">
      <c r="J44" s="60"/>
      <c r="K44" s="71">
        <f>PMT(K42,K43,K46,)</f>
        <v>-5617.6626190330053</v>
      </c>
      <c r="L44" s="7" t="s">
        <v>1</v>
      </c>
      <c r="M44" s="7" t="s">
        <v>61</v>
      </c>
    </row>
    <row r="45" spans="6:13">
      <c r="J45" s="60"/>
      <c r="K45" s="60">
        <v>0</v>
      </c>
      <c r="L45" s="7" t="s">
        <v>6</v>
      </c>
      <c r="M45" s="7" t="s">
        <v>64</v>
      </c>
    </row>
    <row r="46" spans="6:13">
      <c r="J46" s="60"/>
      <c r="K46" s="60">
        <f>200000*(1-0.06)</f>
        <v>188000</v>
      </c>
      <c r="L46" s="7" t="s">
        <v>67</v>
      </c>
      <c r="M46" s="22"/>
    </row>
    <row r="47" spans="6:13">
      <c r="J47" s="60"/>
      <c r="K47" s="60"/>
      <c r="L47" s="60"/>
      <c r="M47" s="60"/>
    </row>
    <row r="70" spans="6:6" ht="21">
      <c r="F70" s="48" t="s">
        <v>52</v>
      </c>
    </row>
    <row r="81" spans="10:13">
      <c r="K81" s="69">
        <v>8.0000000000000002E-3</v>
      </c>
      <c r="L81" s="7" t="s">
        <v>2</v>
      </c>
      <c r="M81" s="7" t="s">
        <v>63</v>
      </c>
    </row>
    <row r="82" spans="10:13">
      <c r="J82">
        <v>180</v>
      </c>
      <c r="K82" s="60">
        <f>23*12</f>
        <v>276</v>
      </c>
      <c r="L82" s="7" t="s">
        <v>5</v>
      </c>
      <c r="M82" s="7" t="s">
        <v>62</v>
      </c>
    </row>
    <row r="83" spans="10:13">
      <c r="K83" s="71">
        <v>10000</v>
      </c>
      <c r="L83" s="7" t="s">
        <v>1</v>
      </c>
      <c r="M83" s="7" t="s">
        <v>61</v>
      </c>
    </row>
    <row r="84" spans="10:13">
      <c r="K84" s="60">
        <v>0</v>
      </c>
      <c r="L84" s="7" t="s">
        <v>6</v>
      </c>
      <c r="M84" s="7" t="s">
        <v>64</v>
      </c>
    </row>
    <row r="85" spans="10:13">
      <c r="K85" s="71">
        <f>PV(K81,K82,K83,,)</f>
        <v>-1111387.2592514765</v>
      </c>
      <c r="L85" s="7" t="s">
        <v>82</v>
      </c>
      <c r="M85" s="22"/>
    </row>
    <row r="86" spans="10:13">
      <c r="K86" s="60"/>
      <c r="L86" s="60"/>
      <c r="M86" s="60"/>
    </row>
    <row r="87" spans="10:13">
      <c r="K87" s="72">
        <f>PV(K81,J82,,K85)</f>
        <v>264831.49617140583</v>
      </c>
      <c r="L87" s="60" t="s">
        <v>73</v>
      </c>
    </row>
    <row r="109" spans="6:6" ht="21">
      <c r="F109" s="48" t="s">
        <v>53</v>
      </c>
    </row>
    <row r="116" spans="11:13">
      <c r="K116" s="69">
        <v>6.0000000000000001E-3</v>
      </c>
      <c r="L116" s="7" t="s">
        <v>2</v>
      </c>
      <c r="M116" s="7" t="s">
        <v>63</v>
      </c>
    </row>
    <row r="117" spans="11:13">
      <c r="K117" s="60">
        <v>240</v>
      </c>
      <c r="L117" s="7" t="s">
        <v>5</v>
      </c>
      <c r="M117" s="7" t="s">
        <v>62</v>
      </c>
    </row>
    <row r="118" spans="11:13">
      <c r="K118" s="71">
        <v>15000</v>
      </c>
      <c r="L118" s="7" t="s">
        <v>1</v>
      </c>
      <c r="M118" s="7" t="s">
        <v>61</v>
      </c>
    </row>
    <row r="119" spans="11:13">
      <c r="K119" s="60">
        <v>1</v>
      </c>
      <c r="L119" s="7" t="s">
        <v>6</v>
      </c>
      <c r="M119" s="7" t="s">
        <v>64</v>
      </c>
    </row>
    <row r="120" spans="11:13">
      <c r="K120" s="71">
        <f>PV(K116,K117,K118,,K119)</f>
        <v>-1916557.2408402879</v>
      </c>
      <c r="L120" s="7" t="s">
        <v>83</v>
      </c>
      <c r="M120" s="22"/>
    </row>
    <row r="122" spans="11:13">
      <c r="K122" s="69">
        <v>6.0000000000000001E-3</v>
      </c>
      <c r="L122" s="7" t="s">
        <v>2</v>
      </c>
      <c r="M122" s="7" t="s">
        <v>63</v>
      </c>
    </row>
    <row r="123" spans="11:13">
      <c r="K123" s="60">
        <v>540</v>
      </c>
      <c r="L123" s="7" t="s">
        <v>5</v>
      </c>
      <c r="M123" s="7" t="s">
        <v>62</v>
      </c>
    </row>
    <row r="124" spans="11:13">
      <c r="K124" s="73">
        <f>PMT(K122,K123,,K120)</f>
        <v>473.46337153380927</v>
      </c>
      <c r="L124" s="7" t="s">
        <v>1</v>
      </c>
      <c r="M124" s="7" t="s">
        <v>61</v>
      </c>
    </row>
    <row r="125" spans="11:13">
      <c r="K125" s="60">
        <v>0</v>
      </c>
      <c r="L125" s="7" t="s">
        <v>6</v>
      </c>
      <c r="M125" s="7" t="s">
        <v>64</v>
      </c>
    </row>
    <row r="141" spans="6:6" ht="21">
      <c r="F141" s="48" t="s">
        <v>54</v>
      </c>
    </row>
    <row r="150" spans="11:13">
      <c r="K150" s="60">
        <v>7600</v>
      </c>
    </row>
    <row r="151" spans="11:13">
      <c r="K151" s="69">
        <v>3.0000000000000001E-3</v>
      </c>
      <c r="L151" s="7" t="s">
        <v>2</v>
      </c>
      <c r="M151" s="7" t="s">
        <v>63</v>
      </c>
    </row>
    <row r="152" spans="11:13">
      <c r="K152" s="60">
        <v>3</v>
      </c>
      <c r="L152" s="7" t="s">
        <v>5</v>
      </c>
      <c r="M152" s="7" t="s">
        <v>62</v>
      </c>
    </row>
    <row r="153" spans="11:13">
      <c r="K153" s="71">
        <v>-10000</v>
      </c>
      <c r="L153" s="7" t="s">
        <v>1</v>
      </c>
      <c r="M153" s="7" t="s">
        <v>61</v>
      </c>
    </row>
    <row r="154" spans="11:13">
      <c r="K154" s="60">
        <v>1</v>
      </c>
      <c r="L154" s="7" t="s">
        <v>6</v>
      </c>
      <c r="M154" s="7" t="s">
        <v>64</v>
      </c>
    </row>
    <row r="155" spans="11:13">
      <c r="K155" s="73">
        <f>PV(K151,K152,K153,,K154)</f>
        <v>29910.358654842021</v>
      </c>
      <c r="L155" s="7" t="s">
        <v>84</v>
      </c>
      <c r="M155" s="22"/>
    </row>
    <row r="157" spans="11:13">
      <c r="K157" s="72">
        <f>K155+K150</f>
        <v>37510.358654842021</v>
      </c>
    </row>
    <row r="159" spans="11:13">
      <c r="K159" s="66">
        <f>PMT(K151,30,,K157)</f>
        <v>-1196.7969383066356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52B3-8F56-479C-87B7-BC5FE69943D8}">
  <sheetPr>
    <tabColor rgb="FF7030A0"/>
  </sheetPr>
  <dimension ref="F5:R199"/>
  <sheetViews>
    <sheetView rightToLeft="1" topLeftCell="A173" workbookViewId="0">
      <selection activeCell="J199" sqref="J199"/>
    </sheetView>
  </sheetViews>
  <sheetFormatPr defaultRowHeight="13.8"/>
  <cols>
    <col min="9" max="9" width="12.59765625" bestFit="1" customWidth="1"/>
    <col min="10" max="10" width="11.59765625" bestFit="1" customWidth="1"/>
    <col min="11" max="11" width="15.796875" customWidth="1"/>
    <col min="12" max="12" width="12" bestFit="1" customWidth="1"/>
    <col min="13" max="13" width="13.09765625" customWidth="1"/>
    <col min="14" max="14" width="11.59765625" bestFit="1" customWidth="1"/>
    <col min="15" max="15" width="16.796875" bestFit="1" customWidth="1"/>
    <col min="16" max="16" width="12" customWidth="1"/>
  </cols>
  <sheetData>
    <row r="5" spans="6:17" ht="21">
      <c r="F5" s="48" t="s">
        <v>55</v>
      </c>
    </row>
    <row r="16" spans="6:17" s="60" customFormat="1">
      <c r="I16" s="74" t="s">
        <v>65</v>
      </c>
      <c r="M16" s="74" t="s">
        <v>66</v>
      </c>
      <c r="Q16" s="74" t="s">
        <v>85</v>
      </c>
    </row>
    <row r="17" spans="9:18">
      <c r="K17">
        <v>-35000</v>
      </c>
    </row>
    <row r="18" spans="9:18">
      <c r="I18" s="69">
        <v>0.05</v>
      </c>
      <c r="J18" s="7" t="s">
        <v>2</v>
      </c>
      <c r="K18" s="7" t="s">
        <v>63</v>
      </c>
      <c r="M18" s="69">
        <v>0.05</v>
      </c>
      <c r="N18" s="7" t="s">
        <v>2</v>
      </c>
      <c r="O18" s="7" t="s">
        <v>63</v>
      </c>
    </row>
    <row r="19" spans="9:18">
      <c r="I19" s="60">
        <v>4</v>
      </c>
      <c r="J19" s="7" t="s">
        <v>5</v>
      </c>
      <c r="K19" s="7" t="s">
        <v>62</v>
      </c>
      <c r="M19" s="60">
        <v>4</v>
      </c>
      <c r="N19" s="7" t="s">
        <v>5</v>
      </c>
      <c r="O19" s="7" t="s">
        <v>62</v>
      </c>
    </row>
    <row r="20" spans="9:18">
      <c r="I20" s="71">
        <v>3000</v>
      </c>
      <c r="J20" s="7" t="s">
        <v>1</v>
      </c>
      <c r="K20" s="7" t="s">
        <v>61</v>
      </c>
      <c r="M20" s="71">
        <v>10000</v>
      </c>
      <c r="N20" s="7" t="s">
        <v>1</v>
      </c>
      <c r="O20" s="7" t="s">
        <v>61</v>
      </c>
    </row>
    <row r="21" spans="9:18">
      <c r="I21" s="60">
        <v>0</v>
      </c>
      <c r="J21" s="7" t="s">
        <v>6</v>
      </c>
      <c r="K21" s="7" t="s">
        <v>64</v>
      </c>
      <c r="M21" s="60">
        <v>0</v>
      </c>
      <c r="N21" s="7" t="s">
        <v>6</v>
      </c>
      <c r="O21" s="7" t="s">
        <v>64</v>
      </c>
    </row>
    <row r="22" spans="9:18">
      <c r="I22" s="71">
        <f>PV(I18,I19,I20,,)</f>
        <v>-10637.851512487081</v>
      </c>
      <c r="J22" s="7" t="s">
        <v>67</v>
      </c>
      <c r="K22" s="22"/>
      <c r="M22" s="73">
        <f>PV(M18,M19,M20,,)</f>
        <v>-35459.505041623604</v>
      </c>
      <c r="N22" s="7" t="s">
        <v>67</v>
      </c>
      <c r="O22" s="22"/>
    </row>
    <row r="24" spans="9:18">
      <c r="I24" s="72">
        <f>I22+K17</f>
        <v>-45637.851512487083</v>
      </c>
      <c r="R24">
        <v>-25000</v>
      </c>
    </row>
    <row r="25" spans="9:18">
      <c r="P25" s="69">
        <v>0.05</v>
      </c>
      <c r="Q25" s="7" t="s">
        <v>2</v>
      </c>
      <c r="R25" s="7" t="s">
        <v>63</v>
      </c>
    </row>
    <row r="26" spans="9:18">
      <c r="P26" s="60">
        <v>4</v>
      </c>
      <c r="Q26" s="7" t="s">
        <v>5</v>
      </c>
      <c r="R26" s="7" t="s">
        <v>62</v>
      </c>
    </row>
    <row r="27" spans="9:18">
      <c r="P27" s="71">
        <v>8000</v>
      </c>
      <c r="Q27" s="7" t="s">
        <v>1</v>
      </c>
      <c r="R27" s="7" t="s">
        <v>61</v>
      </c>
    </row>
    <row r="28" spans="9:18">
      <c r="P28" s="60">
        <v>0</v>
      </c>
      <c r="Q28" s="7" t="s">
        <v>6</v>
      </c>
      <c r="R28" s="7" t="s">
        <v>64</v>
      </c>
    </row>
    <row r="29" spans="9:18">
      <c r="P29" s="71">
        <f>PV(P25,P26,P27,,)</f>
        <v>-28367.604033298881</v>
      </c>
      <c r="Q29" s="7" t="s">
        <v>67</v>
      </c>
      <c r="R29" s="22"/>
    </row>
    <row r="31" spans="9:18">
      <c r="P31" s="72">
        <f>P29+R24</f>
        <v>-53367.604033298878</v>
      </c>
    </row>
    <row r="43" spans="6:6" ht="21">
      <c r="F43" s="48" t="s">
        <v>56</v>
      </c>
    </row>
    <row r="51" spans="9:11">
      <c r="I51" s="69">
        <v>0.04</v>
      </c>
      <c r="J51" s="7" t="s">
        <v>2</v>
      </c>
      <c r="K51" s="7" t="s">
        <v>63</v>
      </c>
    </row>
    <row r="52" spans="9:11">
      <c r="I52" s="60">
        <v>4</v>
      </c>
      <c r="J52" s="7" t="s">
        <v>5</v>
      </c>
      <c r="K52" s="7" t="s">
        <v>62</v>
      </c>
    </row>
    <row r="53" spans="9:11">
      <c r="I53" s="71">
        <v>15000</v>
      </c>
      <c r="J53" s="7" t="s">
        <v>1</v>
      </c>
      <c r="K53" s="7" t="s">
        <v>61</v>
      </c>
    </row>
    <row r="54" spans="9:11">
      <c r="I54" s="60">
        <v>1</v>
      </c>
      <c r="J54" s="7" t="s">
        <v>6</v>
      </c>
      <c r="K54" s="7" t="s">
        <v>64</v>
      </c>
    </row>
    <row r="55" spans="9:11">
      <c r="I55" s="71">
        <f>PV(I51,I52,I53,,I54)</f>
        <v>-56626.36549840698</v>
      </c>
      <c r="J55" s="7" t="s">
        <v>67</v>
      </c>
      <c r="K55" s="22"/>
    </row>
    <row r="58" spans="9:11">
      <c r="I58" s="69">
        <v>0.04</v>
      </c>
      <c r="J58" s="7" t="s">
        <v>2</v>
      </c>
      <c r="K58" s="7" t="s">
        <v>63</v>
      </c>
    </row>
    <row r="59" spans="9:11">
      <c r="I59" s="60">
        <f>NPER(I58,I60,,I63)</f>
        <v>24.537315218253241</v>
      </c>
      <c r="J59" s="7" t="s">
        <v>5</v>
      </c>
      <c r="K59" s="7" t="s">
        <v>62</v>
      </c>
    </row>
    <row r="60" spans="9:11">
      <c r="I60" s="71">
        <v>1400</v>
      </c>
      <c r="J60" s="7" t="s">
        <v>1</v>
      </c>
      <c r="K60" s="7" t="s">
        <v>61</v>
      </c>
    </row>
    <row r="61" spans="9:11">
      <c r="I61" s="60">
        <v>0</v>
      </c>
      <c r="J61" s="7" t="s">
        <v>6</v>
      </c>
      <c r="K61" s="7" t="s">
        <v>64</v>
      </c>
    </row>
    <row r="62" spans="9:11">
      <c r="I62" s="71">
        <v>0</v>
      </c>
      <c r="J62" s="7" t="s">
        <v>67</v>
      </c>
      <c r="K62" s="22"/>
    </row>
    <row r="63" spans="9:11">
      <c r="I63" s="66">
        <f>I55</f>
        <v>-56626.36549840698</v>
      </c>
      <c r="J63" s="22" t="s">
        <v>9</v>
      </c>
    </row>
    <row r="77" spans="6:6" ht="21">
      <c r="F77" s="48" t="s">
        <v>57</v>
      </c>
    </row>
    <row r="85" spans="9:16">
      <c r="I85" s="63" t="s">
        <v>86</v>
      </c>
      <c r="L85" s="63" t="s">
        <v>87</v>
      </c>
      <c r="O85" s="63" t="s">
        <v>88</v>
      </c>
    </row>
    <row r="86" spans="9:16">
      <c r="I86" s="69">
        <v>4.0000000000000001E-3</v>
      </c>
      <c r="J86" s="7" t="s">
        <v>2</v>
      </c>
      <c r="K86" s="7"/>
      <c r="L86" s="69">
        <v>4.0000000000000001E-3</v>
      </c>
      <c r="M86" s="7" t="s">
        <v>2</v>
      </c>
    </row>
    <row r="87" spans="9:16">
      <c r="I87" s="60">
        <f>20*12</f>
        <v>240</v>
      </c>
      <c r="J87" s="7" t="s">
        <v>5</v>
      </c>
      <c r="K87" s="7"/>
      <c r="L87" s="60">
        <v>36</v>
      </c>
      <c r="M87" s="7" t="s">
        <v>5</v>
      </c>
      <c r="O87" s="69">
        <v>4.0000000000000001E-3</v>
      </c>
      <c r="P87" s="7" t="s">
        <v>2</v>
      </c>
    </row>
    <row r="88" spans="9:16">
      <c r="I88" s="71">
        <v>0</v>
      </c>
      <c r="J88" s="7" t="s">
        <v>1</v>
      </c>
      <c r="K88" s="7"/>
      <c r="L88" s="71">
        <v>50</v>
      </c>
      <c r="M88" s="7" t="s">
        <v>1</v>
      </c>
      <c r="O88" s="60">
        <v>144</v>
      </c>
      <c r="P88" s="7" t="s">
        <v>5</v>
      </c>
    </row>
    <row r="89" spans="9:16">
      <c r="I89" s="60">
        <v>0</v>
      </c>
      <c r="J89" s="7" t="s">
        <v>6</v>
      </c>
      <c r="K89" s="7"/>
      <c r="L89" s="60">
        <v>0</v>
      </c>
      <c r="M89" s="7" t="s">
        <v>6</v>
      </c>
      <c r="O89" s="71">
        <v>-50</v>
      </c>
      <c r="P89" s="7" t="s">
        <v>1</v>
      </c>
    </row>
    <row r="90" spans="9:16">
      <c r="I90" s="71">
        <v>-25000</v>
      </c>
      <c r="J90" s="7" t="s">
        <v>67</v>
      </c>
      <c r="K90" s="22"/>
      <c r="L90" s="71">
        <v>0</v>
      </c>
      <c r="M90" s="7" t="s">
        <v>67</v>
      </c>
      <c r="O90" s="60">
        <v>0</v>
      </c>
      <c r="P90" s="7" t="s">
        <v>6</v>
      </c>
    </row>
    <row r="91" spans="9:16">
      <c r="I91" s="72">
        <f>FV(I86,I87,I88,I90,)</f>
        <v>65167.503333829969</v>
      </c>
      <c r="J91" s="22" t="s">
        <v>9</v>
      </c>
      <c r="L91" s="72">
        <f>FV(L86,L87,L88,L90,)</f>
        <v>-1931.905422959268</v>
      </c>
      <c r="M91" s="22" t="s">
        <v>89</v>
      </c>
      <c r="O91" s="71">
        <v>0</v>
      </c>
      <c r="P91" s="7" t="s">
        <v>67</v>
      </c>
    </row>
    <row r="92" spans="9:16">
      <c r="O92" s="73">
        <f>FV(O87,O88,O89,O91,)</f>
        <v>9710.8233225320218</v>
      </c>
      <c r="P92" s="22" t="s">
        <v>9</v>
      </c>
    </row>
    <row r="93" spans="9:16">
      <c r="L93">
        <f>240-36</f>
        <v>204</v>
      </c>
      <c r="M93" s="22" t="s">
        <v>90</v>
      </c>
    </row>
    <row r="94" spans="9:16">
      <c r="L94" s="72">
        <f>FV(L86,L93,,L91)</f>
        <v>4361.7751572517909</v>
      </c>
      <c r="M94" s="22" t="s">
        <v>9</v>
      </c>
    </row>
    <row r="98" spans="15:15">
      <c r="O98" s="72">
        <f>O92+L94+I91</f>
        <v>79240.101813613786</v>
      </c>
    </row>
    <row r="114" spans="6:13" ht="21">
      <c r="F114" s="48" t="s">
        <v>58</v>
      </c>
    </row>
    <row r="121" spans="6:13">
      <c r="I121" s="63" t="s">
        <v>87</v>
      </c>
      <c r="L121" s="63" t="s">
        <v>91</v>
      </c>
    </row>
    <row r="122" spans="6:13">
      <c r="I122" s="69">
        <v>5.0000000000000001E-3</v>
      </c>
      <c r="J122" s="7" t="s">
        <v>2</v>
      </c>
      <c r="K122" s="7"/>
      <c r="L122" s="69">
        <v>5.0000000000000001E-3</v>
      </c>
      <c r="M122" s="7" t="s">
        <v>2</v>
      </c>
    </row>
    <row r="123" spans="6:13">
      <c r="I123" s="60">
        <v>36</v>
      </c>
      <c r="J123" s="7" t="s">
        <v>5</v>
      </c>
      <c r="K123" s="7"/>
      <c r="L123" s="60">
        <v>10</v>
      </c>
      <c r="M123" s="7" t="s">
        <v>5</v>
      </c>
    </row>
    <row r="124" spans="6:13">
      <c r="I124" s="71">
        <v>10000</v>
      </c>
      <c r="J124" s="7" t="s">
        <v>1</v>
      </c>
      <c r="K124" s="7"/>
      <c r="L124" s="71">
        <v>5000</v>
      </c>
      <c r="M124" s="7" t="s">
        <v>1</v>
      </c>
    </row>
    <row r="125" spans="6:13">
      <c r="I125" s="60">
        <v>0</v>
      </c>
      <c r="J125" s="7" t="s">
        <v>6</v>
      </c>
      <c r="K125" s="7"/>
      <c r="L125" s="60">
        <v>0</v>
      </c>
      <c r="M125" s="7" t="s">
        <v>6</v>
      </c>
    </row>
    <row r="126" spans="6:13">
      <c r="I126" s="71">
        <f>PV(I122,I123,I124,,)</f>
        <v>-328710.16239264986</v>
      </c>
      <c r="J126" s="7" t="s">
        <v>67</v>
      </c>
      <c r="K126" s="22"/>
      <c r="L126" s="71">
        <f>PV(L122,L123,L124,,)</f>
        <v>-48652.059303929876</v>
      </c>
      <c r="M126" s="7" t="s">
        <v>67</v>
      </c>
    </row>
    <row r="127" spans="6:13">
      <c r="I127">
        <v>0</v>
      </c>
      <c r="J127" s="22" t="s">
        <v>9</v>
      </c>
      <c r="L127">
        <v>0</v>
      </c>
      <c r="M127" s="22" t="s">
        <v>9</v>
      </c>
    </row>
    <row r="129" spans="9:13">
      <c r="I129" s="69">
        <v>5.0000000000000001E-3</v>
      </c>
      <c r="J129" s="7" t="s">
        <v>2</v>
      </c>
      <c r="L129" s="69">
        <v>5.0000000000000001E-3</v>
      </c>
      <c r="M129" s="7" t="s">
        <v>2</v>
      </c>
    </row>
    <row r="130" spans="9:13">
      <c r="I130" s="60">
        <v>12</v>
      </c>
      <c r="J130" s="7" t="s">
        <v>5</v>
      </c>
      <c r="L130" s="60">
        <v>2</v>
      </c>
      <c r="M130" s="7" t="s">
        <v>5</v>
      </c>
    </row>
    <row r="131" spans="9:13">
      <c r="I131" s="71">
        <v>0</v>
      </c>
      <c r="J131" s="7" t="s">
        <v>1</v>
      </c>
      <c r="L131" s="71">
        <v>0</v>
      </c>
      <c r="M131" s="7" t="s">
        <v>1</v>
      </c>
    </row>
    <row r="132" spans="9:13">
      <c r="I132" s="60">
        <v>0</v>
      </c>
      <c r="J132" s="7" t="s">
        <v>6</v>
      </c>
      <c r="L132" s="60">
        <v>0</v>
      </c>
      <c r="M132" s="7" t="s">
        <v>6</v>
      </c>
    </row>
    <row r="133" spans="9:13">
      <c r="I133" s="73">
        <f>PV(I129,I130,I131,I134)</f>
        <v>309613.85716008849</v>
      </c>
      <c r="J133" s="75" t="s">
        <v>67</v>
      </c>
      <c r="L133" s="73">
        <f>PV(L129,L130,L131,L134)</f>
        <v>48169.163440439486</v>
      </c>
      <c r="M133" s="75" t="s">
        <v>67</v>
      </c>
    </row>
    <row r="134" spans="9:13">
      <c r="I134" s="66">
        <f>I126</f>
        <v>-328710.16239264986</v>
      </c>
      <c r="J134" s="22" t="s">
        <v>9</v>
      </c>
      <c r="L134" s="66">
        <f>L126</f>
        <v>-48652.059303929876</v>
      </c>
      <c r="M134" s="22" t="s">
        <v>9</v>
      </c>
    </row>
    <row r="136" spans="9:13">
      <c r="L136" s="72">
        <f>L133+I133</f>
        <v>357783.02060052799</v>
      </c>
    </row>
    <row r="145" spans="6:15" ht="21">
      <c r="F145" s="48" t="s">
        <v>59</v>
      </c>
    </row>
    <row r="153" spans="6:15" s="60" customFormat="1">
      <c r="I153" s="74" t="s">
        <v>65</v>
      </c>
      <c r="K153" s="74" t="s">
        <v>66</v>
      </c>
      <c r="M153" s="74" t="s">
        <v>85</v>
      </c>
    </row>
    <row r="155" spans="6:15">
      <c r="I155" s="76">
        <f>-30300*(1-0.03)</f>
        <v>-29391</v>
      </c>
      <c r="K155" s="69">
        <v>0.04</v>
      </c>
      <c r="L155" s="7" t="s">
        <v>2</v>
      </c>
      <c r="N155" s="69">
        <v>0.04</v>
      </c>
      <c r="O155" s="7" t="s">
        <v>2</v>
      </c>
    </row>
    <row r="156" spans="6:15">
      <c r="K156" s="60">
        <v>1</v>
      </c>
      <c r="L156" s="7" t="s">
        <v>5</v>
      </c>
      <c r="N156" s="60">
        <v>3</v>
      </c>
      <c r="O156" s="7" t="s">
        <v>5</v>
      </c>
    </row>
    <row r="157" spans="6:15">
      <c r="K157" s="71">
        <v>0</v>
      </c>
      <c r="L157" s="7" t="s">
        <v>1</v>
      </c>
      <c r="N157" s="71">
        <f>30300/3</f>
        <v>10100</v>
      </c>
      <c r="O157" s="7" t="s">
        <v>1</v>
      </c>
    </row>
    <row r="158" spans="6:15">
      <c r="K158" s="60">
        <v>0</v>
      </c>
      <c r="L158" s="7" t="s">
        <v>6</v>
      </c>
      <c r="N158" s="60">
        <v>0</v>
      </c>
      <c r="O158" s="7" t="s">
        <v>6</v>
      </c>
    </row>
    <row r="159" spans="6:15">
      <c r="K159" s="73">
        <f>PV(K155,K156,K157,K160)</f>
        <v>-30008.653846153844</v>
      </c>
      <c r="L159" s="7" t="s">
        <v>67</v>
      </c>
      <c r="N159" s="72">
        <f>PV(N155,N156,N157,,)</f>
        <v>-28028.419435594009</v>
      </c>
      <c r="O159" s="7" t="s">
        <v>67</v>
      </c>
    </row>
    <row r="160" spans="6:15">
      <c r="K160">
        <f>30300*(1+0.03)</f>
        <v>31209</v>
      </c>
      <c r="L160" s="22" t="s">
        <v>9</v>
      </c>
      <c r="N160">
        <v>0</v>
      </c>
      <c r="O160" s="22" t="s">
        <v>9</v>
      </c>
    </row>
    <row r="181" spans="6:14" ht="21">
      <c r="F181" s="48" t="s">
        <v>60</v>
      </c>
    </row>
    <row r="188" spans="6:14">
      <c r="J188" s="77" t="s">
        <v>65</v>
      </c>
      <c r="M188" s="77" t="s">
        <v>66</v>
      </c>
    </row>
    <row r="189" spans="6:14">
      <c r="J189" s="69">
        <v>9.1999999999999998E-2</v>
      </c>
      <c r="K189" s="7" t="s">
        <v>2</v>
      </c>
      <c r="L189" s="69">
        <v>0.03</v>
      </c>
      <c r="M189" s="69">
        <v>9.1999999999999998E-2</v>
      </c>
      <c r="N189" s="7" t="s">
        <v>2</v>
      </c>
    </row>
    <row r="190" spans="6:14">
      <c r="J190" s="60">
        <v>4</v>
      </c>
      <c r="K190" s="7" t="s">
        <v>5</v>
      </c>
      <c r="M190" s="60">
        <v>4</v>
      </c>
      <c r="N190" s="7" t="s">
        <v>5</v>
      </c>
    </row>
    <row r="191" spans="6:14">
      <c r="J191" s="71">
        <v>4000</v>
      </c>
      <c r="K191" s="7" t="s">
        <v>1</v>
      </c>
      <c r="M191" s="71">
        <v>4000</v>
      </c>
      <c r="N191" s="7" t="s">
        <v>1</v>
      </c>
    </row>
    <row r="192" spans="6:14">
      <c r="J192" s="60">
        <v>0</v>
      </c>
      <c r="K192" s="7" t="s">
        <v>6</v>
      </c>
      <c r="M192" s="60">
        <v>0</v>
      </c>
      <c r="N192" s="7" t="s">
        <v>6</v>
      </c>
    </row>
    <row r="193" spans="10:14">
      <c r="J193" s="72">
        <f>PV(J189,J190,-J191,,)</f>
        <v>12902.194633798787</v>
      </c>
      <c r="K193" s="7" t="s">
        <v>67</v>
      </c>
      <c r="M193" s="72">
        <f>PV(M189,M190,M191,,)</f>
        <v>-12902.194633798787</v>
      </c>
      <c r="N193" s="7" t="s">
        <v>67</v>
      </c>
    </row>
    <row r="194" spans="10:14">
      <c r="J194">
        <v>0</v>
      </c>
      <c r="K194" s="22" t="s">
        <v>9</v>
      </c>
      <c r="M194">
        <v>0</v>
      </c>
      <c r="N194" s="22" t="s">
        <v>9</v>
      </c>
    </row>
    <row r="196" spans="10:14">
      <c r="M196" s="72">
        <f>FV(L189,1,,M193)</f>
        <v>13289.26047281275</v>
      </c>
      <c r="N196" s="22" t="s">
        <v>73</v>
      </c>
    </row>
    <row r="198" spans="10:14">
      <c r="J198" s="77" t="s">
        <v>85</v>
      </c>
    </row>
    <row r="199" spans="10:14">
      <c r="J199" s="72">
        <f>FV(L189,2,,M193)</f>
        <v>13687.938286997132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דוגמאות מרצה שאלות 1-5</vt:lpstr>
      <vt:lpstr>תרגול עצמי שאלות 6-9</vt:lpstr>
      <vt:lpstr>תרגול כיתה  שאלות 10-14</vt:lpstr>
      <vt:lpstr>תרגילי בית 15-20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MoraNaveh</dc:creator>
  <cp:lastModifiedBy>אופיר מאגדי</cp:lastModifiedBy>
  <cp:lastPrinted>2019-03-22T10:15:57Z</cp:lastPrinted>
  <dcterms:created xsi:type="dcterms:W3CDTF">2019-02-19T11:39:51Z</dcterms:created>
  <dcterms:modified xsi:type="dcterms:W3CDTF">2019-12-08T11:42:11Z</dcterms:modified>
</cp:coreProperties>
</file>