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אופיר מאגדי\Desktop\מכללה למנהל GOOL\הקלטות\שיעור 2 ערך עתידי לסדרה\"/>
    </mc:Choice>
  </mc:AlternateContent>
  <xr:revisionPtr revIDLastSave="0" documentId="13_ncr:1_{D0464CC4-415E-4AA2-BCDF-0A8C3AE2F087}" xr6:coauthVersionLast="45" xr6:coauthVersionMax="45" xr10:uidLastSave="{00000000-0000-0000-0000-000000000000}"/>
  <bookViews>
    <workbookView xWindow="-108" yWindow="-108" windowWidth="23256" windowHeight="12576" activeTab="2" xr2:uid="{00000000-000D-0000-FFFF-FFFF00000000}"/>
  </bookViews>
  <sheets>
    <sheet name="דוגמאות מרצה שאלות 1-5 " sheetId="1" r:id="rId1"/>
    <sheet name=" תרגול עצמי שאלות 6-8" sheetId="2" r:id="rId2"/>
    <sheet name="תרגילי בית 9-12" sheetId="3" r:id="rId3"/>
    <sheet name="תרגול 13-16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4" i="3" l="1"/>
  <c r="J111" i="3"/>
  <c r="N105" i="3"/>
  <c r="N106" i="3" s="1"/>
  <c r="N103" i="3"/>
  <c r="I106" i="3"/>
  <c r="J102" i="3"/>
  <c r="J105" i="3" s="1"/>
  <c r="J82" i="3"/>
  <c r="J84" i="3" s="1"/>
  <c r="M77" i="3"/>
  <c r="J76" i="3"/>
  <c r="J77" i="3" s="1"/>
  <c r="O77" i="3" s="1"/>
  <c r="K48" i="3"/>
  <c r="K47" i="3"/>
  <c r="J42" i="3"/>
  <c r="O17" i="3"/>
  <c r="L16" i="3"/>
  <c r="L15" i="3"/>
  <c r="I11" i="3"/>
  <c r="I17" i="3" s="1"/>
  <c r="J106" i="3" l="1"/>
  <c r="N110" i="3" s="1"/>
  <c r="L17" i="3"/>
  <c r="O20" i="3" s="1"/>
  <c r="J109" i="4" l="1"/>
  <c r="J81" i="4"/>
  <c r="J79" i="4"/>
  <c r="J83" i="4" s="1"/>
  <c r="J48" i="4"/>
  <c r="I22" i="4"/>
  <c r="I24" i="4" s="1"/>
  <c r="I27" i="4"/>
  <c r="I31" i="4" l="1"/>
  <c r="J76" i="2" l="1"/>
  <c r="J54" i="2"/>
  <c r="J45" i="2"/>
  <c r="J21" i="2"/>
  <c r="J19" i="2"/>
  <c r="J18" i="2"/>
  <c r="J135" i="1"/>
  <c r="J105" i="1"/>
  <c r="N74" i="1"/>
  <c r="J84" i="1"/>
  <c r="J81" i="1"/>
  <c r="J77" i="1"/>
  <c r="J76" i="1"/>
  <c r="J47" i="1"/>
  <c r="J27" i="1"/>
  <c r="J18" i="1"/>
  <c r="ED9" i="1"/>
  <c r="EG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Adi</author>
  </authors>
  <commentList>
    <comment ref="Q23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הסכום שבו הלקוח יהיה אדיש הוא הערך הנוכחי של שווי המוצר בעוד 4 חודשים
</t>
        </r>
      </text>
    </comment>
  </commentList>
</comments>
</file>

<file path=xl/sharedStrings.xml><?xml version="1.0" encoding="utf-8"?>
<sst xmlns="http://schemas.openxmlformats.org/spreadsheetml/2006/main" count="326" uniqueCount="171">
  <si>
    <t>נתונים</t>
  </si>
  <si>
    <t>PMT</t>
  </si>
  <si>
    <t>הפקדה בסוף כל שנה</t>
  </si>
  <si>
    <t>r</t>
  </si>
  <si>
    <t>ריבית שנתית</t>
  </si>
  <si>
    <t>מספר שנים</t>
  </si>
  <si>
    <t>n</t>
  </si>
  <si>
    <t>Type</t>
  </si>
  <si>
    <t>ריבית חודשית</t>
  </si>
  <si>
    <t>סעיף א'</t>
  </si>
  <si>
    <t>תחילת / סוף שנה</t>
  </si>
  <si>
    <t>סעיף ב'</t>
  </si>
  <si>
    <t>מספר חודשים</t>
  </si>
  <si>
    <t>מחיר לכרטיס בודד</t>
  </si>
  <si>
    <t>FV</t>
  </si>
  <si>
    <t>סכום הפקדה חודשי</t>
  </si>
  <si>
    <t>סכום שיצטבר</t>
  </si>
  <si>
    <t>סכום הפקדה שנתי</t>
  </si>
  <si>
    <t>סכום הפקדה חד-פעמי</t>
  </si>
  <si>
    <t>PV</t>
  </si>
  <si>
    <t>סכום היעד</t>
  </si>
  <si>
    <t>סכום הפקדה חד פעמי</t>
  </si>
  <si>
    <t>תחילת / סוף חודש</t>
  </si>
  <si>
    <t>האם עמדת ביעד?</t>
  </si>
  <si>
    <t>חלופה 1</t>
  </si>
  <si>
    <t>עלות אחזקה שנתית</t>
  </si>
  <si>
    <t>מספר שנות שימוש</t>
  </si>
  <si>
    <t>חלופה 2</t>
  </si>
  <si>
    <t>מהי החלופה העדיפה?</t>
  </si>
  <si>
    <t>סכום הכסף שיצטבר (FV)</t>
  </si>
  <si>
    <t>סכום הפקדה חודשי (PMT)</t>
  </si>
  <si>
    <t>ריבית שנתית (RATE)</t>
  </si>
  <si>
    <t>הסכום שיצטבר (FV)</t>
  </si>
  <si>
    <t>העלות הכוללת בעוד 4 שנים (FV)</t>
  </si>
  <si>
    <t>גובה ההפקדה השנתית (PMT)</t>
  </si>
  <si>
    <t>ריבית שנתית (8 שנים ראשונות)</t>
  </si>
  <si>
    <t>ריבית שנתית (12 שנים הבאות)</t>
  </si>
  <si>
    <t>מספר הפקדות (שנים 1-8)</t>
  </si>
  <si>
    <t>מספר הפקדות (שנים 9-20)</t>
  </si>
  <si>
    <t>סכום הכסף שיצטבר לאחר 8 שנים (FV)</t>
  </si>
  <si>
    <t>סכום הכסף שיצטבר לאחר 20 שנים (FV)</t>
  </si>
  <si>
    <t>סדרת הפקדות שנייה</t>
  </si>
  <si>
    <t>סכום הכסף שיצטבר משתי סדרות ההפקדות</t>
  </si>
  <si>
    <t>ערך עתידי של סכום סדרתי (FV)</t>
  </si>
  <si>
    <t>סדרת הפקדות ראשונה = 8 הפקדות ראשונות בלבד</t>
  </si>
  <si>
    <t>שאלה 1</t>
  </si>
  <si>
    <t>אופיר ושושי מתכננים לצאת לטיול בעוד 3 שנים מהיום.</t>
  </si>
  <si>
    <t>שאלה 2</t>
  </si>
  <si>
    <r>
      <t>ליעד הפקיד היום סכום חד- פעמי של 50,000 ש</t>
    </r>
    <r>
      <rPr>
        <b/>
        <sz val="14"/>
        <color rgb="FF000000"/>
        <rFont val="Calibri"/>
        <family val="2"/>
      </rPr>
      <t>"</t>
    </r>
    <r>
      <rPr>
        <b/>
        <sz val="14"/>
        <color rgb="FF000000"/>
        <rFont val="Arial"/>
        <family val="2"/>
        <scheme val="minor"/>
      </rPr>
      <t>ח בתכנית חסכון ל- 10 שנים. בנוסף</t>
    </r>
    <r>
      <rPr>
        <b/>
        <sz val="14"/>
        <color rgb="FF000000"/>
        <rFont val="Calibri"/>
        <family val="2"/>
      </rPr>
      <t>, </t>
    </r>
  </si>
  <si>
    <t xml:space="preserve">הוא יפקיד בתכנית זו עוד 2,000 ש"ח בסוף כל שנה. מהו הסכום שיעמוד לרשותו בתום תקופת החסכון, </t>
  </si>
  <si>
    <t>אם הריבית על החסכון היא בשיעור של 4.5% לשנה?</t>
  </si>
  <si>
    <t>שאלה 3</t>
  </si>
  <si>
    <t>יהל חוסך בכל סוף שנה, סכום של 6,500 ₪. וזאת למשך 20 שנים. במהלך 8 השנים הראשונות,</t>
  </si>
  <si>
    <t>עמד שיעור הריבית על הפקדות על 3% לשנה. במהלך 12 השנים שלאחר מכן, עמד שיעור הריבית על 4% לשנה</t>
  </si>
  <si>
    <t>כמה כסף יצטבר ליהל בתום תקופת החיסכון?</t>
  </si>
  <si>
    <t>שאלה 4</t>
  </si>
  <si>
    <t>התאריך היום הוא 1.4.2020. בעוד 4 חודשים בדיוק מהיום, בתאריך 1.8.2020,  אופיר ושושי מוזמנים לאירוע</t>
  </si>
  <si>
    <t xml:space="preserve">משפחתי. עלות המתנה שעל הזוג להעניק כמתנה לאירוע: 2,000 ש"ח. הריבית החודשית בבנק: 0.8%. </t>
  </si>
  <si>
    <t>שאלה 5</t>
  </si>
  <si>
    <t>של 50,000 ש"ח. אם היא תהיה מוכנה לשלם לבנק סכום של 6,150 ש"ח בתום כל אחת מ- 6 השנים</t>
  </si>
  <si>
    <t>בנק: "מאגדים" הציע לחברת: "שושנת החוחים" להקים קרן מיוחדת, שבתום 6 שנים יצטבר בה סכום</t>
  </si>
  <si>
    <t>הבאות. מהו שער הריבית השנתי שמוכן הבנק לשלם לחברה?</t>
  </si>
  <si>
    <t>שאלה 6</t>
  </si>
  <si>
    <t>בתאריך 1.1.2020 הצבת לעצמך יעד שבסוף השנה יהיה ברשותך 50,000. לכן, הפקדת היום (1.1.2020)</t>
  </si>
  <si>
    <t xml:space="preserve"> סכום של 12,000 ש"ח בתוכנית חיסכון הנושאת ריבית חודשית של 0.5%. בנוסף, הפקדת בסוף כל חודש 3000</t>
  </si>
  <si>
    <t>ש"ח למשך שנה. האם עמדת ביעד?</t>
  </si>
  <si>
    <t>שאלה 7</t>
  </si>
  <si>
    <t>הריבית השנתית 4%, מה העלות הכוללת בתום 4 שנים בכל חלופה? ומה תבחר החברה?</t>
  </si>
  <si>
    <t>שאלה 8</t>
  </si>
  <si>
    <t>הריבית במשק 5% לשנה. מה גובה ההפקדה השנתית?</t>
  </si>
  <si>
    <t>N</t>
  </si>
  <si>
    <t>R</t>
  </si>
  <si>
    <t>השנתית היא 4%.</t>
  </si>
  <si>
    <t xml:space="preserve">לשם כך, הם מפרישים בסוף כל שנה, ממשכורתם 500 ₪ לטובת הטיול הזה. בהנחה והריבית </t>
  </si>
  <si>
    <r>
      <t xml:space="preserve">א. מהו שווי ההפקדות של 500 ש"ח </t>
    </r>
    <r>
      <rPr>
        <b/>
        <u/>
        <sz val="14"/>
        <color rgb="FF000000"/>
        <rFont val="Arial"/>
        <family val="2"/>
        <scheme val="minor"/>
      </rPr>
      <t>בסוף כל שנה</t>
    </r>
    <r>
      <rPr>
        <b/>
        <sz val="14"/>
        <color rgb="FF000000"/>
        <rFont val="Calibri"/>
        <family val="2"/>
      </rPr>
      <t xml:space="preserve"> בתום ה-3 שנים?</t>
    </r>
  </si>
  <si>
    <t>ב. מהו שווי ההפקדות של 500 ש"ח בתחילת כל שנה בתום ה-3 שנים?</t>
  </si>
  <si>
    <t xml:space="preserve">סכום הכסף שיצטבר לאחר 20 שנים (FV) </t>
  </si>
  <si>
    <t>מה הסכום שעל הזוג להפקיד בכל תחילת חודש, על מנת לממן את המתנה?</t>
  </si>
  <si>
    <t>חברת: "מאגדי אופיר השקעות בע"מ", מתלבטת בין 2 חלופות ל-4 שנים:</t>
  </si>
  <si>
    <t>חלופה א: השקעה היום של 75,000 ש"ח במזגן מיני מרכזי ועלות אחזקה שנתית של 12,500 ש"ח לשנה.</t>
  </si>
  <si>
    <t>חלופה ב: המשך עבודה עם המזגן הנוכחי שעלות אחזקתו השוטפת השנתית עומדת על 35,000 ש"ח.</t>
  </si>
  <si>
    <t>עלות המזגן</t>
  </si>
  <si>
    <t>נבחר בחלופה 1</t>
  </si>
  <si>
    <t xml:space="preserve">אופיר מפקיד בתחילת כל שנה במשך 10 שנים סכום קבוע, כך שלאחר 10 שנים יעמוד לרשותו </t>
  </si>
  <si>
    <t>סכום של 1 מיליון ש"ח.</t>
  </si>
  <si>
    <t>שאלה 9</t>
  </si>
  <si>
    <t>לשם כך, בחרת להשקיע את הסכומים הבאים בתוכנית חיסכון המניבה ריבית חודשית של 0.7%</t>
  </si>
  <si>
    <t>הפקדה חד פעמית היום בגובה 25,000 ש"ח למשך 20 שנה,</t>
  </si>
  <si>
    <t>הפקדה סוף חודשית של 50 ש"ח למשך 36 החודשים הראשונים,</t>
  </si>
  <si>
    <t>במשך ה-60 חודשים הבאים לאחר מכן, לא תפקיד דבר, ולאחר מכן, תחזור להפקיד 50 ש"ח</t>
  </si>
  <si>
    <t>בסוף כל חודש עד לסוף התקופה. האם הגעת ליעד?</t>
  </si>
  <si>
    <t>שאלה 10</t>
  </si>
  <si>
    <t>אופיר מעוניין לצבור סכום של 600,000 ש"ח לטובת רכישת דירה בעיר יבנה</t>
  </si>
  <si>
    <t>בעוד 5 שנים מהיום, הריבית החודשית: 0.5%.</t>
  </si>
  <si>
    <t>חשב את גובה ההפקדה החודשית של אופיר בהינתן כי:</t>
  </si>
  <si>
    <t>א. ההפקדות מבוצעות בסוף כל חודש</t>
  </si>
  <si>
    <t>ב. ההפקדות מבוצעות בתחילת כל חודש</t>
  </si>
  <si>
    <t>שאלה 11</t>
  </si>
  <si>
    <t>מוצעות לך שתי החלופות הבאות, שיעור הריבית השנתית שלך: 2%, מה תעדיף?</t>
  </si>
  <si>
    <t>חלופה א-תקבולים בגובה 2,000 ש"ח כל שנה למשך 3 שנים, ולאחר מכן, תקבולים</t>
  </si>
  <si>
    <t>בגובה 2,400 ש"ח בסוף כל שנה למשך 10 שנים.</t>
  </si>
  <si>
    <t>חלופה ב-קבלת סכום חד-פעמי בעוד 4 שנים מהיום בגובה 30,000 ש"ח.</t>
  </si>
  <si>
    <t>שאלה 12</t>
  </si>
  <si>
    <t>גברת שושנה מפקידה בכל סוף חודש סכום של 2,000 ש"ח לטובת ימי הפנסיה הוורודים.</t>
  </si>
  <si>
    <t>במהלך 15 השנים הראשונות עמדה הריבית בתוכנית החיסכון על 1% לחודש.</t>
  </si>
  <si>
    <t xml:space="preserve">במהלך 5 השנים שלאחר מכן, לא הפקידה שושנה דבר, אלא, משכה 500 ש"ח בכל </t>
  </si>
  <si>
    <t>חודש מהכסף שהצטבר לחשבונה עד כה, הריבית בתקופה זו הייתה 0.5% לחודש.</t>
  </si>
  <si>
    <t>לאחר 5 שנים אלו, חזרה שושנה להפקיד הפקדות חודשיות בסכום של 2,000 ש"ח</t>
  </si>
  <si>
    <t>כמה כסף הצטבר בחשבונה של שושנה בתום 30 השנים?</t>
  </si>
  <si>
    <t>?</t>
  </si>
  <si>
    <t xml:space="preserve">FV (240) = </t>
  </si>
  <si>
    <t>r (month)</t>
  </si>
  <si>
    <t xml:space="preserve">FV(240) = </t>
  </si>
  <si>
    <t xml:space="preserve">FV(36) = </t>
  </si>
  <si>
    <t>סעיף א</t>
  </si>
  <si>
    <t>סעיף ב</t>
  </si>
  <si>
    <t>חלופה א</t>
  </si>
  <si>
    <t xml:space="preserve">1-3 שנים </t>
  </si>
  <si>
    <t>r(year)</t>
  </si>
  <si>
    <t xml:space="preserve">FV(3) = </t>
  </si>
  <si>
    <t xml:space="preserve">FV(13) = </t>
  </si>
  <si>
    <t>חלופה ב</t>
  </si>
  <si>
    <t>חמש עשרה שנים ראשונות:</t>
  </si>
  <si>
    <t>שנים</t>
  </si>
  <si>
    <t>חודשים</t>
  </si>
  <si>
    <t>חמש השנים הבאות:</t>
  </si>
  <si>
    <t>משיכות חודשיות</t>
  </si>
  <si>
    <t>עשר שנים נוספות:</t>
  </si>
  <si>
    <t>שאלה 13</t>
  </si>
  <si>
    <t>אופיר מתכנן לטוס לטיול מעגלי באירופה ולכן החליט לחסוך לטיול.</t>
  </si>
  <si>
    <t xml:space="preserve">אופיר מתכוון להפקיד 2,400 שקלים וזאת למשך 24 חודשים. והחל מהחודש ה-25 , אופיר יפקיד 1800 שקלים </t>
  </si>
  <si>
    <t xml:space="preserve">למשך 36 חודשים. </t>
  </si>
  <si>
    <t>מה הסכום אשר אופיר יחסוך בתום ה-60 חודשים. באם ידוע כי הריבית החודשית הינה 0.5%?</t>
  </si>
  <si>
    <t>שאלה 14</t>
  </si>
  <si>
    <t xml:space="preserve">ליעד החליט לפתוח תוכנית חסכון בה יפקיד בתחילת כל שנה למשך 25 </t>
  </si>
  <si>
    <t>שנים סכום קבוע, כך שלאחר 25 שנים יעמוד לרשותו 1,000,000 ש"ח.</t>
  </si>
  <si>
    <t>הריבית אשר הוצעה לו מהבנק הינה 5% לשנה.</t>
  </si>
  <si>
    <t>מהי גובה ההפקדה השנתית אשר יפקיד ליעד כדי להגיע לסכום הדרוש?</t>
  </si>
  <si>
    <t>שאלה 15</t>
  </si>
  <si>
    <t>שאלה 16</t>
  </si>
  <si>
    <t>יהל הציב לעצמו מטרה שבסוף השנה יהיה לו 50,000 ש"ח. לצורך כך, יהל הפקיד היום</t>
  </si>
  <si>
    <t>סכום של 9,000 ש"ח בתוכנית חיסכון הנושאת ריבית חודשית של 0.4%. בנוסף,</t>
  </si>
  <si>
    <t>יהל מקבל קצבה חודשית בכל סוף חודש למשך שנה בסכום של 3,000 ש"ח.</t>
  </si>
  <si>
    <t>האם יהל הגיע ליעדו?</t>
  </si>
  <si>
    <t>בנק הציע לחברת: "מאגדי מרתונים לבחינות" להקים קרן שבתום 12 שנה תוכל לצבור</t>
  </si>
  <si>
    <t xml:space="preserve">סכום של של 130,000 ש"ח, אם היא תהיה מוכנה לשלם לבנק סכום של 9,000 ש"ח בתום </t>
  </si>
  <si>
    <t>כל אחת מה-12 שנים הבאות. מהו שיעור הריבית שמוכן הבנק לשלם לחברה?</t>
  </si>
  <si>
    <t>נתוני השאלה:</t>
  </si>
  <si>
    <t>משך הפקדות שני</t>
  </si>
  <si>
    <t>משך הפקדות ראשון</t>
  </si>
  <si>
    <t>חלוקת הזמן</t>
  </si>
  <si>
    <t>פתרון:</t>
  </si>
  <si>
    <t>שלב 1- טיפול בהפקדות הראשונות-</t>
  </si>
  <si>
    <t xml:space="preserve">נביא לזמן 24: </t>
  </si>
  <si>
    <t>נביא לזמן 60- משמע ניקח עוד 36 חודשים קדימה:</t>
  </si>
  <si>
    <t>שלב 2-טיפול בהפקדות השניות- ניקח 36 חודשי תשלומים קדימה ונגיע לזמן 60</t>
  </si>
  <si>
    <t>שלב 3- נחבר בין הערכים כאשר הגענו לאותה נקודה</t>
  </si>
  <si>
    <t>מדובר עלתחילת תקופה לכן יש חשיבות</t>
  </si>
  <si>
    <t>שלב 1- טיפול בערך הנוכחי שקיים היום ולהביאו לזמן 12</t>
  </si>
  <si>
    <t>שלב 2- טיפול בסדרת התשלומים ולהביאה לזמן 12</t>
  </si>
  <si>
    <t>שלב 3- כאשר הגענו לאותה נקודת זמן נחבר בין הסכומים:</t>
  </si>
  <si>
    <t>מסקנה: לא הגענו ליעד - אבל כמעט....</t>
  </si>
  <si>
    <t>RATE</t>
  </si>
  <si>
    <t>ברצונך להגיע לסכום של 50,000 ש"ח בעוד 20 שנה מהיום.</t>
  </si>
  <si>
    <t>שלב א הפקדה חד פעמית</t>
  </si>
  <si>
    <t>שלב ב סדרה כחולה</t>
  </si>
  <si>
    <t>שלב ג סדרה טורקיז</t>
  </si>
  <si>
    <t xml:space="preserve">4-13 שנים </t>
  </si>
  <si>
    <t>FV 180</t>
  </si>
  <si>
    <t>FV 360</t>
  </si>
  <si>
    <t>FV 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</si>
</sst>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₪&quot;\ #,##0.00;[Red]&quot;₪&quot;\ \-#,##0.00"/>
    <numFmt numFmtId="44" formatCode="_ &quot;₪&quot;\ * #,##0.00_ ;_ &quot;₪&quot;\ * \-#,##0.00_ ;_ &quot;₪&quot;\ * &quot;-&quot;??_ ;_ @_ "/>
    <numFmt numFmtId="164" formatCode="0.0%"/>
    <numFmt numFmtId="165" formatCode="0.000%"/>
    <numFmt numFmtId="166" formatCode="[$₪-40D]#,##0"/>
    <numFmt numFmtId="167" formatCode="[$₪-40D]#,##0.00"/>
    <numFmt numFmtId="168" formatCode="&quot;₪&quot;\ #,##0"/>
    <numFmt numFmtId="169" formatCode="&quot;₪&quot;\ #,##0.00"/>
  </numFmts>
  <fonts count="22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4"/>
      <color theme="0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u/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u/>
      <sz val="11"/>
      <color theme="1"/>
      <name val="Arial"/>
      <family val="2"/>
      <charset val="177"/>
      <scheme val="minor"/>
    </font>
    <font>
      <sz val="9"/>
      <color indexed="81"/>
      <name val="Tahoma"/>
      <family val="2"/>
    </font>
    <font>
      <b/>
      <u/>
      <sz val="12"/>
      <color rgb="FF000000"/>
      <name val="Arial"/>
      <family val="2"/>
      <scheme val="minor"/>
    </font>
    <font>
      <sz val="12"/>
      <color rgb="FF000000"/>
      <name val="Arial"/>
      <family val="2"/>
      <scheme val="minor"/>
    </font>
    <font>
      <b/>
      <sz val="14"/>
      <color theme="1"/>
      <name val="Arial"/>
      <family val="2"/>
      <charset val="177"/>
      <scheme val="minor"/>
    </font>
    <font>
      <b/>
      <sz val="14"/>
      <color rgb="FF000000"/>
      <name val="Arial"/>
      <family val="2"/>
      <charset val="177"/>
      <scheme val="minor"/>
    </font>
    <font>
      <b/>
      <u/>
      <sz val="14"/>
      <color rgb="FF000000"/>
      <name val="Arial"/>
      <family val="2"/>
      <scheme val="minor"/>
    </font>
    <font>
      <b/>
      <sz val="14"/>
      <color rgb="FF000000"/>
      <name val="Calibri"/>
      <family val="2"/>
    </font>
    <font>
      <b/>
      <sz val="16"/>
      <color theme="1"/>
      <name val="Arial"/>
      <family val="2"/>
      <scheme val="minor"/>
    </font>
    <font>
      <b/>
      <sz val="14"/>
      <color rgb="FF000000"/>
      <name val="Arial"/>
      <family val="2"/>
      <scheme val="minor"/>
    </font>
    <font>
      <b/>
      <u/>
      <sz val="11"/>
      <color rgb="FF00B050"/>
      <name val="Arial"/>
      <family val="2"/>
      <scheme val="minor"/>
    </font>
    <font>
      <b/>
      <sz val="11"/>
      <color rgb="FF000000"/>
      <name val="Arial"/>
      <family val="2"/>
    </font>
    <font>
      <b/>
      <u/>
      <sz val="11"/>
      <color rgb="FF00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1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14999847407452621"/>
        <bgColor rgb="FF92D050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rgb="FF92D050"/>
      </patternFill>
    </fill>
    <fill>
      <patternFill patternType="solid">
        <fgColor rgb="FFFFFF00"/>
        <bgColor rgb="FFBDD6EE"/>
      </patternFill>
    </fill>
    <fill>
      <patternFill patternType="solid">
        <fgColor rgb="FF00B0F0"/>
        <bgColor rgb="FF92D050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4" fillId="0" borderId="5" xfId="0" applyFont="1" applyBorder="1"/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10" fontId="0" fillId="0" borderId="5" xfId="0" applyNumberForma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9" fontId="0" fillId="0" borderId="5" xfId="0" applyNumberForma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164" fontId="0" fillId="0" borderId="5" xfId="2" applyNumberFormat="1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9" fontId="0" fillId="0" borderId="5" xfId="2" applyNumberFormat="1" applyFont="1" applyBorder="1" applyAlignment="1">
      <alignment horizontal="center"/>
    </xf>
    <xf numFmtId="0" fontId="6" fillId="0" borderId="5" xfId="0" applyFont="1" applyBorder="1"/>
    <xf numFmtId="8" fontId="0" fillId="0" borderId="0" xfId="0" applyNumberFormat="1" applyBorder="1"/>
    <xf numFmtId="0" fontId="8" fillId="0" borderId="0" xfId="0" applyFont="1" applyAlignment="1">
      <alignment vertical="center" readingOrder="2"/>
    </xf>
    <xf numFmtId="0" fontId="9" fillId="0" borderId="0" xfId="0" applyFont="1" applyAlignment="1">
      <alignment vertical="center" readingOrder="2"/>
    </xf>
    <xf numFmtId="0" fontId="0" fillId="3" borderId="0" xfId="0" applyFill="1"/>
    <xf numFmtId="0" fontId="10" fillId="3" borderId="0" xfId="0" applyFont="1" applyFill="1"/>
    <xf numFmtId="0" fontId="11" fillId="3" borderId="0" xfId="0" applyFont="1" applyFill="1" applyAlignment="1">
      <alignment vertical="center" readingOrder="2"/>
    </xf>
    <xf numFmtId="0" fontId="10" fillId="3" borderId="0" xfId="0" applyFont="1" applyFill="1" applyBorder="1"/>
    <xf numFmtId="0" fontId="10" fillId="3" borderId="6" xfId="0" applyFont="1" applyFill="1" applyBorder="1"/>
    <xf numFmtId="0" fontId="14" fillId="4" borderId="0" xfId="0" applyFont="1" applyFill="1"/>
    <xf numFmtId="10" fontId="0" fillId="0" borderId="0" xfId="0" applyNumberFormat="1"/>
    <xf numFmtId="8" fontId="0" fillId="3" borderId="0" xfId="0" applyNumberFormat="1" applyFill="1"/>
    <xf numFmtId="8" fontId="5" fillId="4" borderId="1" xfId="1" applyNumberFormat="1" applyFont="1" applyFill="1" applyBorder="1"/>
    <xf numFmtId="8" fontId="5" fillId="3" borderId="10" xfId="1" applyNumberFormat="1" applyFont="1" applyFill="1" applyBorder="1"/>
    <xf numFmtId="8" fontId="5" fillId="3" borderId="5" xfId="0" applyNumberFormat="1" applyFont="1" applyFill="1" applyBorder="1"/>
    <xf numFmtId="0" fontId="16" fillId="0" borderId="5" xfId="0" applyFont="1" applyBorder="1"/>
    <xf numFmtId="8" fontId="5" fillId="4" borderId="0" xfId="0" applyNumberFormat="1" applyFont="1" applyFill="1" applyBorder="1"/>
    <xf numFmtId="8" fontId="5" fillId="5" borderId="1" xfId="0" applyNumberFormat="1" applyFont="1" applyFill="1" applyBorder="1"/>
    <xf numFmtId="8" fontId="5" fillId="6" borderId="1" xfId="1" applyNumberFormat="1" applyFont="1" applyFill="1" applyBorder="1"/>
    <xf numFmtId="8" fontId="5" fillId="3" borderId="1" xfId="1" applyNumberFormat="1" applyFont="1" applyFill="1" applyBorder="1"/>
    <xf numFmtId="165" fontId="5" fillId="6" borderId="1" xfId="0" applyNumberFormat="1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18" fillId="0" borderId="11" xfId="0" applyFont="1" applyBorder="1"/>
    <xf numFmtId="0" fontId="17" fillId="0" borderId="0" xfId="0" applyFont="1"/>
    <xf numFmtId="0" fontId="19" fillId="0" borderId="0" xfId="0" applyFont="1"/>
    <xf numFmtId="0" fontId="0" fillId="0" borderId="11" xfId="0" applyBorder="1"/>
    <xf numFmtId="164" fontId="0" fillId="0" borderId="0" xfId="0" applyNumberFormat="1"/>
    <xf numFmtId="0" fontId="17" fillId="0" borderId="11" xfId="0" applyFont="1" applyBorder="1"/>
    <xf numFmtId="0" fontId="20" fillId="0" borderId="0" xfId="0" applyFont="1"/>
    <xf numFmtId="0" fontId="0" fillId="0" borderId="0" xfId="0" applyAlignment="1">
      <alignment horizontal="center"/>
    </xf>
    <xf numFmtId="166" fontId="0" fillId="0" borderId="0" xfId="0" applyNumberFormat="1"/>
    <xf numFmtId="164" fontId="20" fillId="0" borderId="0" xfId="0" applyNumberFormat="1" applyFont="1"/>
    <xf numFmtId="0" fontId="0" fillId="0" borderId="0" xfId="0"/>
    <xf numFmtId="168" fontId="0" fillId="0" borderId="0" xfId="0" applyNumberFormat="1"/>
    <xf numFmtId="167" fontId="17" fillId="0" borderId="0" xfId="0" applyNumberFormat="1" applyFont="1"/>
    <xf numFmtId="167" fontId="19" fillId="7" borderId="0" xfId="0" applyNumberFormat="1" applyFont="1" applyFill="1"/>
    <xf numFmtId="0" fontId="19" fillId="7" borderId="0" xfId="0" applyFont="1" applyFill="1"/>
    <xf numFmtId="0" fontId="0" fillId="0" borderId="0" xfId="0"/>
    <xf numFmtId="0" fontId="15" fillId="3" borderId="0" xfId="0" applyFont="1" applyFill="1" applyAlignment="1">
      <alignment vertical="center" readingOrder="2"/>
    </xf>
    <xf numFmtId="0" fontId="15" fillId="3" borderId="0" xfId="0" applyFont="1" applyFill="1"/>
    <xf numFmtId="0" fontId="0" fillId="0" borderId="0" xfId="0"/>
    <xf numFmtId="0" fontId="3" fillId="0" borderId="5" xfId="0" applyFont="1" applyBorder="1"/>
    <xf numFmtId="0" fontId="0" fillId="0" borderId="1" xfId="0" applyBorder="1" applyAlignment="1">
      <alignment wrapText="1"/>
    </xf>
    <xf numFmtId="0" fontId="0" fillId="0" borderId="1" xfId="0" applyBorder="1"/>
    <xf numFmtId="10" fontId="0" fillId="0" borderId="1" xfId="0" applyNumberFormat="1" applyBorder="1"/>
    <xf numFmtId="8" fontId="3" fillId="0" borderId="5" xfId="0" applyNumberFormat="1" applyFont="1" applyBorder="1"/>
    <xf numFmtId="8" fontId="3" fillId="8" borderId="5" xfId="0" applyNumberFormat="1" applyFont="1" applyFill="1" applyBorder="1"/>
    <xf numFmtId="9" fontId="0" fillId="0" borderId="5" xfId="0" applyNumberFormat="1" applyBorder="1"/>
    <xf numFmtId="3" fontId="0" fillId="0" borderId="5" xfId="0" applyNumberFormat="1" applyBorder="1"/>
    <xf numFmtId="10" fontId="0" fillId="0" borderId="5" xfId="0" applyNumberFormat="1" applyBorder="1"/>
    <xf numFmtId="169" fontId="0" fillId="0" borderId="5" xfId="0" applyNumberFormat="1" applyBorder="1"/>
    <xf numFmtId="8" fontId="0" fillId="0" borderId="5" xfId="0" applyNumberFormat="1" applyBorder="1"/>
    <xf numFmtId="9" fontId="3" fillId="8" borderId="5" xfId="0" applyNumberFormat="1" applyFont="1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1" fillId="0" borderId="11" xfId="0" applyFont="1" applyBorder="1"/>
    <xf numFmtId="167" fontId="17" fillId="9" borderId="0" xfId="0" applyNumberFormat="1" applyFont="1" applyFill="1"/>
    <xf numFmtId="0" fontId="19" fillId="10" borderId="0" xfId="0" applyFont="1" applyFill="1"/>
    <xf numFmtId="0" fontId="17" fillId="9" borderId="0" xfId="0" applyFont="1" applyFill="1"/>
    <xf numFmtId="167" fontId="17" fillId="3" borderId="0" xfId="0" applyNumberFormat="1" applyFont="1" applyFill="1"/>
    <xf numFmtId="0" fontId="17" fillId="3" borderId="0" xfId="0" applyFont="1" applyFill="1"/>
    <xf numFmtId="167" fontId="0" fillId="4" borderId="0" xfId="0" applyNumberFormat="1" applyFill="1"/>
    <xf numFmtId="0" fontId="0" fillId="0" borderId="0" xfId="0" applyFill="1" applyBorder="1"/>
    <xf numFmtId="10" fontId="0" fillId="0" borderId="0" xfId="0" applyNumberFormat="1" applyBorder="1"/>
    <xf numFmtId="8" fontId="0" fillId="3" borderId="0" xfId="0" applyNumberFormat="1" applyFill="1" applyBorder="1"/>
    <xf numFmtId="8" fontId="17" fillId="3" borderId="0" xfId="0" applyNumberFormat="1" applyFont="1" applyFill="1"/>
    <xf numFmtId="168" fontId="17" fillId="3" borderId="0" xfId="0" applyNumberFormat="1" applyFont="1" applyFill="1"/>
    <xf numFmtId="8" fontId="3" fillId="4" borderId="0" xfId="0" applyNumberFormat="1" applyFont="1" applyFill="1" applyBorder="1"/>
    <xf numFmtId="8" fontId="3" fillId="4" borderId="0" xfId="0" applyNumberFormat="1" applyFont="1" applyFill="1" applyBorder="1" applyAlignment="1">
      <alignment horizontal="center"/>
    </xf>
    <xf numFmtId="167" fontId="19" fillId="11" borderId="0" xfId="0" applyNumberFormat="1" applyFont="1" applyFill="1"/>
    <xf numFmtId="0" fontId="17" fillId="12" borderId="0" xfId="0" applyFont="1" applyFill="1"/>
    <xf numFmtId="0" fontId="0" fillId="12" borderId="0" xfId="0" applyFill="1"/>
    <xf numFmtId="8" fontId="0" fillId="12" borderId="0" xfId="0" applyNumberFormat="1" applyFill="1" applyBorder="1"/>
    <xf numFmtId="0" fontId="3" fillId="4" borderId="0" xfId="0" applyFont="1" applyFill="1" applyBorder="1"/>
    <xf numFmtId="0" fontId="17" fillId="13" borderId="0" xfId="0" applyFont="1" applyFill="1"/>
    <xf numFmtId="0" fontId="0" fillId="13" borderId="0" xfId="0" applyFill="1"/>
    <xf numFmtId="8" fontId="0" fillId="13" borderId="0" xfId="0" applyNumberFormat="1" applyFill="1" applyBorder="1"/>
    <xf numFmtId="8" fontId="0" fillId="14" borderId="0" xfId="0" applyNumberFormat="1" applyFill="1" applyBorder="1"/>
    <xf numFmtId="0" fontId="0" fillId="14" borderId="0" xfId="0" applyFill="1" applyBorder="1"/>
    <xf numFmtId="0" fontId="17" fillId="15" borderId="0" xfId="0" applyFont="1" applyFill="1"/>
    <xf numFmtId="0" fontId="0" fillId="15" borderId="0" xfId="0" applyFill="1"/>
    <xf numFmtId="8" fontId="0" fillId="15" borderId="0" xfId="0" applyNumberFormat="1" applyFill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H147"/>
  <sheetViews>
    <sheetView rightToLeft="1" topLeftCell="A112" workbookViewId="0">
      <selection activeCell="J137" sqref="J137"/>
    </sheetView>
  </sheetViews>
  <sheetFormatPr defaultRowHeight="13.8" x14ac:dyDescent="0.25"/>
  <cols>
    <col min="9" max="9" width="15.19921875" customWidth="1"/>
    <col min="10" max="10" width="16.19921875" customWidth="1"/>
    <col min="11" max="11" width="25" customWidth="1"/>
    <col min="14" max="14" width="12.59765625" bestFit="1" customWidth="1"/>
    <col min="17" max="17" width="13.59765625" customWidth="1"/>
    <col min="18" max="18" width="10.59765625" customWidth="1"/>
    <col min="19" max="19" width="21" customWidth="1"/>
    <col min="24" max="24" width="11.19921875" customWidth="1"/>
    <col min="137" max="137" width="10.59765625" bestFit="1" customWidth="1"/>
  </cols>
  <sheetData>
    <row r="1" spans="1:138" ht="17.399999999999999" x14ac:dyDescent="0.3">
      <c r="I1" s="71" t="s">
        <v>43</v>
      </c>
      <c r="J1" s="72"/>
      <c r="K1" s="72"/>
      <c r="L1" s="72"/>
      <c r="M1" s="72"/>
      <c r="N1" s="72"/>
      <c r="O1" s="73"/>
    </row>
    <row r="2" spans="1:138" ht="24" customHeight="1" x14ac:dyDescent="0.25">
      <c r="I2" s="1"/>
      <c r="J2" s="2"/>
      <c r="K2" s="2"/>
      <c r="L2" s="2"/>
      <c r="M2" s="2"/>
      <c r="N2" s="2"/>
      <c r="O2" s="3"/>
    </row>
    <row r="3" spans="1:138" ht="21" x14ac:dyDescent="0.4">
      <c r="G3" s="27" t="s">
        <v>45</v>
      </c>
      <c r="I3" s="24" t="s">
        <v>46</v>
      </c>
      <c r="J3" s="25"/>
      <c r="K3" s="25"/>
      <c r="L3" s="25"/>
      <c r="M3" s="25"/>
      <c r="N3" s="25"/>
      <c r="O3" s="26"/>
      <c r="P3" s="23"/>
      <c r="Q3" s="22"/>
      <c r="R3" s="22"/>
      <c r="ED3">
        <v>3</v>
      </c>
      <c r="EE3" t="s">
        <v>70</v>
      </c>
      <c r="EG3">
        <v>3</v>
      </c>
      <c r="EH3" t="s">
        <v>70</v>
      </c>
    </row>
    <row r="4" spans="1:138" ht="17.399999999999999" x14ac:dyDescent="0.3">
      <c r="I4" s="24" t="s">
        <v>73</v>
      </c>
      <c r="J4" s="25"/>
      <c r="K4" s="25"/>
      <c r="L4" s="25"/>
      <c r="M4" s="25"/>
      <c r="N4" s="25"/>
      <c r="O4" s="26"/>
      <c r="P4" s="23"/>
      <c r="Q4" s="22"/>
      <c r="R4" s="22"/>
      <c r="ED4">
        <v>0</v>
      </c>
      <c r="EE4" t="s">
        <v>19</v>
      </c>
      <c r="EG4">
        <v>0</v>
      </c>
      <c r="EH4" t="s">
        <v>19</v>
      </c>
    </row>
    <row r="5" spans="1:138" ht="17.399999999999999" x14ac:dyDescent="0.3">
      <c r="I5" s="24" t="s">
        <v>72</v>
      </c>
      <c r="J5" s="25"/>
      <c r="K5" s="25"/>
      <c r="L5" s="25"/>
      <c r="M5" s="25"/>
      <c r="N5" s="25"/>
      <c r="O5" s="26"/>
      <c r="P5" s="23"/>
      <c r="Q5" s="22"/>
      <c r="R5" s="22"/>
    </row>
    <row r="6" spans="1:138" ht="18" x14ac:dyDescent="0.3">
      <c r="I6" s="24" t="s">
        <v>74</v>
      </c>
      <c r="J6" s="25"/>
      <c r="K6" s="25"/>
      <c r="L6" s="25"/>
      <c r="M6" s="25"/>
      <c r="N6" s="25"/>
      <c r="O6" s="26"/>
      <c r="P6" s="23"/>
      <c r="Q6" s="22"/>
      <c r="R6" s="22"/>
      <c r="ED6">
        <v>100</v>
      </c>
      <c r="EE6" t="s">
        <v>1</v>
      </c>
      <c r="EG6">
        <v>100</v>
      </c>
      <c r="EH6" t="s">
        <v>1</v>
      </c>
    </row>
    <row r="7" spans="1:138" ht="17.399999999999999" x14ac:dyDescent="0.3">
      <c r="I7" s="24" t="s">
        <v>75</v>
      </c>
      <c r="J7" s="25"/>
      <c r="K7" s="25"/>
      <c r="L7" s="25"/>
      <c r="M7" s="25"/>
      <c r="N7" s="25"/>
      <c r="O7" s="26"/>
      <c r="P7" s="23"/>
      <c r="Q7" s="22"/>
      <c r="R7" s="22"/>
      <c r="ED7" s="28">
        <v>0.05</v>
      </c>
      <c r="EE7" t="s">
        <v>71</v>
      </c>
      <c r="EG7" s="28">
        <v>0.05</v>
      </c>
      <c r="EH7" t="s">
        <v>71</v>
      </c>
    </row>
    <row r="8" spans="1:138" x14ac:dyDescent="0.25">
      <c r="I8" s="1"/>
      <c r="J8" s="2"/>
      <c r="K8" s="2"/>
      <c r="L8" s="2"/>
      <c r="M8" s="2"/>
      <c r="N8" s="2"/>
      <c r="O8" s="3"/>
    </row>
    <row r="9" spans="1:138" x14ac:dyDescent="0.25">
      <c r="I9" s="1"/>
      <c r="J9" s="2"/>
      <c r="K9" s="2"/>
      <c r="L9" s="2"/>
      <c r="M9" s="2"/>
      <c r="N9" s="2"/>
      <c r="O9" s="3"/>
      <c r="ED9" s="29">
        <f>FV(ED7,ED3,-ED6,ED4,1)</f>
        <v>331.01250000000027</v>
      </c>
      <c r="EG9" s="29">
        <f>FV(EG7,EG3,-EG6,EG4)</f>
        <v>315.25000000000023</v>
      </c>
    </row>
    <row r="10" spans="1:138" x14ac:dyDescent="0.25">
      <c r="I10" s="1"/>
      <c r="J10" s="2"/>
      <c r="K10" s="2"/>
      <c r="L10" s="2"/>
      <c r="M10" s="2"/>
      <c r="N10" s="2"/>
      <c r="O10" s="3"/>
    </row>
    <row r="11" spans="1:138" x14ac:dyDescent="0.25">
      <c r="A11" s="5"/>
      <c r="B11" s="6"/>
      <c r="C11" s="6"/>
      <c r="I11" s="4" t="s">
        <v>9</v>
      </c>
      <c r="J11" s="2"/>
      <c r="K11" s="2"/>
      <c r="L11" s="2"/>
      <c r="M11" s="2"/>
      <c r="N11" s="2"/>
      <c r="O11" s="3"/>
    </row>
    <row r="12" spans="1:138" x14ac:dyDescent="0.25">
      <c r="A12" s="7"/>
      <c r="B12" s="6"/>
      <c r="C12" s="6"/>
      <c r="I12" s="4" t="s">
        <v>0</v>
      </c>
      <c r="J12" s="2"/>
      <c r="K12" s="2"/>
      <c r="L12" s="2"/>
      <c r="M12" s="2"/>
      <c r="N12" s="2"/>
      <c r="O12" s="3"/>
    </row>
    <row r="13" spans="1:138" x14ac:dyDescent="0.25">
      <c r="A13" s="5"/>
      <c r="B13" s="6"/>
      <c r="C13" s="6"/>
      <c r="I13" s="5">
        <v>500</v>
      </c>
      <c r="J13" s="6" t="s">
        <v>1</v>
      </c>
      <c r="K13" s="6" t="s">
        <v>2</v>
      </c>
      <c r="L13" s="2"/>
      <c r="M13" s="2"/>
      <c r="N13" s="2"/>
      <c r="O13" s="3"/>
    </row>
    <row r="14" spans="1:138" x14ac:dyDescent="0.25">
      <c r="A14" s="5"/>
      <c r="B14" s="6"/>
      <c r="C14" s="6"/>
      <c r="I14" s="7">
        <v>0.04</v>
      </c>
      <c r="J14" s="6" t="s">
        <v>3</v>
      </c>
      <c r="K14" s="6" t="s">
        <v>4</v>
      </c>
      <c r="L14" s="2"/>
      <c r="M14" s="2"/>
      <c r="N14" s="2"/>
      <c r="O14" s="3"/>
    </row>
    <row r="15" spans="1:138" x14ac:dyDescent="0.25">
      <c r="A15" s="5"/>
      <c r="B15" s="6"/>
      <c r="C15" s="6"/>
      <c r="I15" s="5">
        <v>3</v>
      </c>
      <c r="J15" s="6" t="s">
        <v>6</v>
      </c>
      <c r="K15" s="6" t="s">
        <v>5</v>
      </c>
      <c r="L15" s="2"/>
      <c r="M15" s="2"/>
      <c r="N15" s="2"/>
      <c r="O15" s="3"/>
    </row>
    <row r="16" spans="1:138" x14ac:dyDescent="0.25">
      <c r="A16" s="1"/>
      <c r="B16" s="6"/>
      <c r="C16" s="8"/>
      <c r="I16" s="5"/>
      <c r="J16" s="6" t="s">
        <v>7</v>
      </c>
      <c r="K16" s="6" t="s">
        <v>10</v>
      </c>
      <c r="L16" s="2"/>
      <c r="M16" s="2"/>
      <c r="N16" s="2"/>
      <c r="O16" s="3"/>
    </row>
    <row r="17" spans="1:17" x14ac:dyDescent="0.25">
      <c r="B17" s="6"/>
      <c r="I17" s="5"/>
      <c r="J17" s="6"/>
      <c r="K17" s="6"/>
      <c r="L17" s="2"/>
      <c r="M17" s="2"/>
      <c r="N17" s="2"/>
      <c r="O17" s="3"/>
    </row>
    <row r="18" spans="1:17" x14ac:dyDescent="0.25">
      <c r="B18" s="6"/>
      <c r="I18" s="1"/>
      <c r="J18" s="30">
        <f>FV(I14,I15,-I13,,)</f>
        <v>1560.8000000000011</v>
      </c>
      <c r="K18" s="8" t="s">
        <v>29</v>
      </c>
      <c r="L18" s="2"/>
      <c r="M18" s="2"/>
      <c r="N18" s="2"/>
      <c r="O18" s="3"/>
    </row>
    <row r="19" spans="1:17" x14ac:dyDescent="0.25">
      <c r="B19" s="6"/>
      <c r="I19" s="1"/>
      <c r="J19" s="2"/>
      <c r="K19" s="2"/>
      <c r="L19" s="2"/>
      <c r="M19" s="2"/>
      <c r="N19" s="2"/>
      <c r="O19" s="3"/>
    </row>
    <row r="20" spans="1:17" x14ac:dyDescent="0.25">
      <c r="B20" s="6"/>
      <c r="I20" s="4" t="s">
        <v>11</v>
      </c>
      <c r="J20" s="2"/>
      <c r="K20" s="2"/>
      <c r="L20" s="2"/>
      <c r="M20" s="2"/>
      <c r="N20" s="2"/>
      <c r="O20" s="3"/>
    </row>
    <row r="21" spans="1:17" x14ac:dyDescent="0.25">
      <c r="B21" s="6"/>
      <c r="I21" s="4" t="s">
        <v>0</v>
      </c>
      <c r="J21" s="2"/>
      <c r="K21" s="2"/>
      <c r="L21" s="2"/>
      <c r="M21" s="2"/>
      <c r="N21" s="2"/>
      <c r="O21" s="3"/>
    </row>
    <row r="22" spans="1:17" x14ac:dyDescent="0.25">
      <c r="A22" s="5"/>
      <c r="B22" s="6"/>
      <c r="C22" s="6"/>
      <c r="I22" s="5">
        <v>500</v>
      </c>
      <c r="J22" s="6" t="s">
        <v>1</v>
      </c>
      <c r="K22" s="6" t="s">
        <v>2</v>
      </c>
      <c r="L22" s="2"/>
      <c r="M22" s="2"/>
      <c r="N22" s="2"/>
      <c r="O22" s="3"/>
    </row>
    <row r="23" spans="1:17" x14ac:dyDescent="0.25">
      <c r="A23" s="7"/>
      <c r="B23" s="6"/>
      <c r="C23" s="6"/>
      <c r="I23" s="7">
        <v>0.04</v>
      </c>
      <c r="J23" s="6" t="s">
        <v>3</v>
      </c>
      <c r="K23" s="6" t="s">
        <v>4</v>
      </c>
      <c r="L23" s="2"/>
      <c r="M23" s="2"/>
      <c r="N23" s="2"/>
      <c r="O23" s="3"/>
    </row>
    <row r="24" spans="1:17" x14ac:dyDescent="0.25">
      <c r="A24" s="5"/>
      <c r="B24" s="6"/>
      <c r="C24" s="6"/>
      <c r="I24" s="5">
        <v>3</v>
      </c>
      <c r="J24" s="6" t="s">
        <v>6</v>
      </c>
      <c r="K24" s="6" t="s">
        <v>5</v>
      </c>
      <c r="L24" s="2"/>
      <c r="M24" s="2"/>
      <c r="N24" s="2"/>
      <c r="O24" s="3"/>
    </row>
    <row r="25" spans="1:17" x14ac:dyDescent="0.25">
      <c r="A25" s="5"/>
      <c r="B25" s="6"/>
      <c r="C25" s="6"/>
      <c r="I25" s="5">
        <v>1</v>
      </c>
      <c r="J25" s="6" t="s">
        <v>7</v>
      </c>
      <c r="K25" s="6" t="s">
        <v>10</v>
      </c>
      <c r="L25" s="2"/>
      <c r="M25" s="2"/>
      <c r="N25" s="2"/>
      <c r="O25" s="3"/>
    </row>
    <row r="26" spans="1:17" x14ac:dyDescent="0.25">
      <c r="A26" s="5"/>
      <c r="B26" s="6"/>
      <c r="C26" s="6"/>
      <c r="I26" s="5"/>
      <c r="J26" s="6"/>
      <c r="K26" s="6"/>
      <c r="L26" s="2"/>
      <c r="M26" s="2"/>
      <c r="N26" s="2"/>
      <c r="O26" s="3"/>
    </row>
    <row r="27" spans="1:17" x14ac:dyDescent="0.25">
      <c r="A27" s="1"/>
      <c r="B27" s="6"/>
      <c r="C27" s="8"/>
      <c r="I27" s="1"/>
      <c r="J27" s="30">
        <f>FV(I23,I24,-I22,,1)</f>
        <v>1623.2320000000011</v>
      </c>
      <c r="K27" s="8" t="s">
        <v>29</v>
      </c>
      <c r="L27" s="2"/>
      <c r="M27" s="2"/>
      <c r="N27" s="2"/>
      <c r="O27" s="3"/>
    </row>
    <row r="28" spans="1:17" x14ac:dyDescent="0.25">
      <c r="B28" s="6"/>
      <c r="I28" s="1"/>
      <c r="J28" s="2"/>
      <c r="K28" s="2"/>
      <c r="L28" s="2"/>
      <c r="M28" s="2"/>
      <c r="N28" s="2"/>
      <c r="O28" s="3"/>
    </row>
    <row r="29" spans="1:17" x14ac:dyDescent="0.25">
      <c r="B29" s="6"/>
      <c r="I29" s="1"/>
      <c r="J29" s="2"/>
      <c r="K29" s="2"/>
      <c r="L29" s="2"/>
      <c r="M29" s="2"/>
      <c r="N29" s="2"/>
      <c r="O29" s="3"/>
    </row>
    <row r="30" spans="1:17" x14ac:dyDescent="0.25">
      <c r="B30" s="6"/>
      <c r="I30" s="1"/>
      <c r="J30" s="2"/>
      <c r="K30" s="2"/>
      <c r="L30" s="2"/>
      <c r="M30" s="2"/>
      <c r="N30" s="2"/>
      <c r="O30" s="3"/>
    </row>
    <row r="31" spans="1:17" ht="21" x14ac:dyDescent="0.4">
      <c r="B31" s="6"/>
      <c r="G31" s="27" t="s">
        <v>47</v>
      </c>
      <c r="I31" s="24" t="s">
        <v>48</v>
      </c>
      <c r="J31" s="25"/>
      <c r="K31" s="25"/>
      <c r="L31" s="25"/>
      <c r="M31" s="25"/>
      <c r="N31" s="25"/>
      <c r="O31" s="26"/>
      <c r="P31" s="23"/>
      <c r="Q31" s="22"/>
    </row>
    <row r="32" spans="1:17" ht="17.399999999999999" x14ac:dyDescent="0.3">
      <c r="I32" s="24" t="s">
        <v>49</v>
      </c>
      <c r="J32" s="25"/>
      <c r="K32" s="25"/>
      <c r="L32" s="25"/>
      <c r="M32" s="25"/>
      <c r="N32" s="25"/>
      <c r="O32" s="26"/>
      <c r="P32" s="23"/>
      <c r="Q32" s="22"/>
    </row>
    <row r="33" spans="9:17" ht="17.399999999999999" x14ac:dyDescent="0.3">
      <c r="I33" s="24" t="s">
        <v>50</v>
      </c>
      <c r="J33" s="25"/>
      <c r="K33" s="25"/>
      <c r="L33" s="25"/>
      <c r="M33" s="25"/>
      <c r="N33" s="25"/>
      <c r="O33" s="26"/>
      <c r="P33" s="23"/>
      <c r="Q33" s="22"/>
    </row>
    <row r="34" spans="9:17" ht="17.399999999999999" x14ac:dyDescent="0.3">
      <c r="I34" s="24"/>
      <c r="J34" s="25"/>
      <c r="K34" s="25"/>
      <c r="L34" s="25"/>
      <c r="M34" s="25"/>
      <c r="N34" s="25"/>
      <c r="O34" s="26"/>
      <c r="P34" s="23"/>
      <c r="Q34" s="22"/>
    </row>
    <row r="35" spans="9:17" x14ac:dyDescent="0.25">
      <c r="I35" s="1"/>
      <c r="J35" s="2"/>
      <c r="K35" s="2"/>
      <c r="L35" s="2"/>
      <c r="M35" s="2"/>
      <c r="N35" s="2"/>
      <c r="O35" s="3"/>
    </row>
    <row r="36" spans="9:17" x14ac:dyDescent="0.25">
      <c r="I36" s="1"/>
      <c r="J36" s="2"/>
      <c r="K36" s="2"/>
      <c r="L36" s="2"/>
      <c r="M36" s="2"/>
      <c r="N36" s="2"/>
      <c r="O36" s="3"/>
    </row>
    <row r="37" spans="9:17" x14ac:dyDescent="0.25">
      <c r="I37" s="1"/>
      <c r="J37" s="2"/>
      <c r="K37" s="2"/>
      <c r="L37" s="2"/>
      <c r="M37" s="2"/>
      <c r="N37" s="2"/>
      <c r="O37" s="3"/>
    </row>
    <row r="38" spans="9:17" x14ac:dyDescent="0.25">
      <c r="I38" s="4" t="s">
        <v>0</v>
      </c>
      <c r="J38" s="2"/>
      <c r="K38" s="2"/>
      <c r="L38" s="2"/>
      <c r="M38" s="2"/>
      <c r="N38" s="2"/>
      <c r="O38" s="3"/>
    </row>
    <row r="39" spans="9:17" x14ac:dyDescent="0.25">
      <c r="I39" s="5"/>
      <c r="J39" s="6"/>
      <c r="K39" s="6"/>
      <c r="L39" s="2"/>
      <c r="M39" s="2"/>
      <c r="N39" s="2"/>
      <c r="O39" s="3"/>
    </row>
    <row r="40" spans="9:17" x14ac:dyDescent="0.25">
      <c r="I40" s="10">
        <v>4.4999999999999998E-2</v>
      </c>
      <c r="J40" s="6" t="s">
        <v>3</v>
      </c>
      <c r="K40" s="6" t="s">
        <v>4</v>
      </c>
      <c r="L40" s="2"/>
      <c r="M40" s="2"/>
      <c r="N40" s="2"/>
      <c r="O40" s="3"/>
    </row>
    <row r="41" spans="9:17" x14ac:dyDescent="0.25">
      <c r="I41" s="5">
        <v>10</v>
      </c>
      <c r="J41" s="6" t="s">
        <v>6</v>
      </c>
      <c r="K41" s="6" t="s">
        <v>5</v>
      </c>
      <c r="L41" s="2"/>
      <c r="M41" s="2"/>
      <c r="N41" s="2"/>
      <c r="O41" s="3"/>
    </row>
    <row r="42" spans="9:17" x14ac:dyDescent="0.25">
      <c r="I42" s="5">
        <v>50000</v>
      </c>
      <c r="J42" s="6" t="s">
        <v>19</v>
      </c>
      <c r="K42" s="6" t="s">
        <v>18</v>
      </c>
      <c r="L42" s="2"/>
      <c r="M42" s="2"/>
      <c r="N42" s="2"/>
      <c r="O42" s="3"/>
    </row>
    <row r="43" spans="9:17" x14ac:dyDescent="0.25">
      <c r="I43" s="5">
        <v>2000</v>
      </c>
      <c r="J43" s="6" t="s">
        <v>1</v>
      </c>
      <c r="K43" s="6" t="s">
        <v>17</v>
      </c>
      <c r="L43" s="2"/>
      <c r="M43" s="2"/>
      <c r="N43" s="2"/>
      <c r="O43" s="3"/>
    </row>
    <row r="44" spans="9:17" x14ac:dyDescent="0.25">
      <c r="I44" s="5"/>
      <c r="J44" s="6" t="s">
        <v>7</v>
      </c>
      <c r="K44" s="6" t="s">
        <v>10</v>
      </c>
      <c r="L44" s="2"/>
      <c r="M44" s="2"/>
      <c r="N44" s="2"/>
      <c r="O44" s="3"/>
    </row>
    <row r="45" spans="9:17" x14ac:dyDescent="0.25">
      <c r="I45" s="1"/>
      <c r="J45" s="2"/>
      <c r="K45" s="2"/>
      <c r="L45" s="2"/>
      <c r="M45" s="2"/>
      <c r="N45" s="2"/>
      <c r="O45" s="3"/>
    </row>
    <row r="46" spans="9:17" x14ac:dyDescent="0.25">
      <c r="I46" s="1"/>
      <c r="J46" s="2"/>
      <c r="K46" s="2"/>
      <c r="L46" s="2"/>
      <c r="M46" s="2"/>
      <c r="N46" s="2"/>
      <c r="O46" s="3"/>
    </row>
    <row r="47" spans="9:17" x14ac:dyDescent="0.25">
      <c r="I47" s="1"/>
      <c r="J47" s="31">
        <f>FV(I40,I41,I43,I42)</f>
        <v>-102224.889830329</v>
      </c>
      <c r="K47" s="8" t="s">
        <v>29</v>
      </c>
      <c r="L47" s="2"/>
      <c r="M47" s="2"/>
      <c r="N47" s="2"/>
      <c r="O47" s="3"/>
    </row>
    <row r="48" spans="9:17" x14ac:dyDescent="0.25">
      <c r="I48" s="1"/>
      <c r="J48" s="2"/>
      <c r="K48" s="2"/>
      <c r="L48" s="2"/>
      <c r="M48" s="2"/>
      <c r="N48" s="2"/>
      <c r="O48" s="3"/>
    </row>
    <row r="49" spans="7:17" x14ac:dyDescent="0.25">
      <c r="I49" s="1"/>
      <c r="J49" s="2"/>
      <c r="K49" s="2"/>
      <c r="L49" s="2"/>
      <c r="M49" s="2"/>
      <c r="N49" s="2"/>
      <c r="O49" s="3"/>
    </row>
    <row r="50" spans="7:17" x14ac:dyDescent="0.25">
      <c r="I50" s="1"/>
      <c r="J50" s="2"/>
      <c r="K50" s="2"/>
      <c r="L50" s="2"/>
      <c r="M50" s="2"/>
      <c r="N50" s="2"/>
      <c r="O50" s="3"/>
    </row>
    <row r="51" spans="7:17" x14ac:dyDescent="0.25">
      <c r="I51" s="1"/>
      <c r="J51" s="2"/>
      <c r="K51" s="2"/>
      <c r="L51" s="2"/>
      <c r="M51" s="2"/>
      <c r="N51" s="2"/>
      <c r="O51" s="3"/>
    </row>
    <row r="52" spans="7:17" x14ac:dyDescent="0.25">
      <c r="I52" s="1"/>
      <c r="J52" s="2"/>
      <c r="K52" s="2"/>
      <c r="L52" s="2"/>
      <c r="M52" s="2"/>
      <c r="N52" s="2"/>
      <c r="O52" s="3"/>
    </row>
    <row r="53" spans="7:17" ht="15" x14ac:dyDescent="0.25">
      <c r="I53" s="21"/>
      <c r="J53" s="2"/>
      <c r="K53" s="2"/>
      <c r="L53" s="2"/>
      <c r="M53" s="2"/>
      <c r="N53" s="2"/>
      <c r="O53" s="3"/>
    </row>
    <row r="54" spans="7:17" x14ac:dyDescent="0.25">
      <c r="I54" s="1"/>
      <c r="J54" s="2"/>
      <c r="K54" s="2"/>
      <c r="L54" s="2"/>
      <c r="M54" s="2"/>
      <c r="N54" s="2"/>
      <c r="O54" s="3"/>
    </row>
    <row r="55" spans="7:17" ht="15" customHeight="1" x14ac:dyDescent="0.25">
      <c r="I55" s="1"/>
      <c r="J55" s="2"/>
      <c r="K55" s="2"/>
      <c r="L55" s="2"/>
      <c r="M55" s="2"/>
      <c r="N55" s="2"/>
      <c r="O55" s="3"/>
    </row>
    <row r="56" spans="7:17" x14ac:dyDescent="0.25">
      <c r="I56" s="1"/>
      <c r="J56" s="2"/>
      <c r="K56" s="2"/>
      <c r="L56" s="2"/>
      <c r="M56" s="2"/>
      <c r="N56" s="2"/>
      <c r="O56" s="3"/>
    </row>
    <row r="57" spans="7:17" x14ac:dyDescent="0.25">
      <c r="I57" s="1"/>
      <c r="J57" s="2"/>
      <c r="K57" s="2"/>
      <c r="L57" s="2"/>
      <c r="M57" s="2"/>
      <c r="N57" s="2"/>
      <c r="O57" s="3"/>
    </row>
    <row r="58" spans="7:17" x14ac:dyDescent="0.25">
      <c r="I58" s="1"/>
      <c r="J58" s="2"/>
      <c r="K58" s="2"/>
      <c r="L58" s="2"/>
      <c r="M58" s="2"/>
      <c r="N58" s="2"/>
      <c r="O58" s="3"/>
    </row>
    <row r="59" spans="7:17" ht="21" x14ac:dyDescent="0.4">
      <c r="G59" s="27" t="s">
        <v>51</v>
      </c>
      <c r="I59" s="24" t="s">
        <v>52</v>
      </c>
      <c r="J59" s="25"/>
      <c r="K59" s="25"/>
      <c r="L59" s="25"/>
      <c r="M59" s="25"/>
      <c r="N59" s="25"/>
      <c r="O59" s="26"/>
      <c r="P59" s="23"/>
      <c r="Q59" s="22"/>
    </row>
    <row r="60" spans="7:17" ht="17.399999999999999" x14ac:dyDescent="0.3">
      <c r="I60" s="24" t="s">
        <v>53</v>
      </c>
      <c r="J60" s="25"/>
      <c r="K60" s="25"/>
      <c r="L60" s="25"/>
      <c r="M60" s="25"/>
      <c r="N60" s="25"/>
      <c r="O60" s="26"/>
      <c r="P60" s="23"/>
      <c r="Q60" s="22"/>
    </row>
    <row r="61" spans="7:17" ht="17.399999999999999" x14ac:dyDescent="0.3">
      <c r="I61" s="24" t="s">
        <v>54</v>
      </c>
      <c r="J61" s="25"/>
      <c r="K61" s="25"/>
      <c r="L61" s="25"/>
      <c r="M61" s="25"/>
      <c r="N61" s="25"/>
      <c r="O61" s="26"/>
      <c r="P61" s="23"/>
      <c r="Q61" s="22"/>
    </row>
    <row r="62" spans="7:17" ht="17.399999999999999" x14ac:dyDescent="0.3">
      <c r="I62" s="24"/>
      <c r="J62" s="25"/>
      <c r="K62" s="25"/>
      <c r="L62" s="25"/>
      <c r="M62" s="25"/>
      <c r="N62" s="25"/>
      <c r="O62" s="26"/>
      <c r="P62" s="23"/>
      <c r="Q62" s="22"/>
    </row>
    <row r="63" spans="7:17" x14ac:dyDescent="0.25">
      <c r="I63" s="1"/>
      <c r="J63" s="2"/>
      <c r="K63" s="2"/>
      <c r="L63" s="2"/>
      <c r="M63" s="2"/>
      <c r="N63" s="2"/>
      <c r="O63" s="3"/>
    </row>
    <row r="64" spans="7:17" x14ac:dyDescent="0.25">
      <c r="I64" s="1"/>
      <c r="J64" s="2"/>
      <c r="K64" s="2"/>
      <c r="L64" s="2"/>
      <c r="M64" s="2"/>
      <c r="N64" s="2"/>
      <c r="O64" s="3"/>
    </row>
    <row r="65" spans="1:15" x14ac:dyDescent="0.25">
      <c r="A65" s="4"/>
      <c r="B65" s="2"/>
      <c r="C65" s="2"/>
      <c r="D65" s="2"/>
      <c r="E65" s="2"/>
      <c r="I65" s="4" t="s">
        <v>0</v>
      </c>
      <c r="J65" s="2"/>
      <c r="K65" s="2"/>
      <c r="L65" s="2"/>
      <c r="M65" s="2"/>
      <c r="N65" s="2"/>
      <c r="O65" s="3"/>
    </row>
    <row r="66" spans="1:15" x14ac:dyDescent="0.25">
      <c r="A66" s="5"/>
      <c r="B66" s="6"/>
      <c r="C66" s="6"/>
      <c r="D66" s="2"/>
      <c r="E66" s="2"/>
      <c r="I66" s="5"/>
      <c r="J66" s="6"/>
      <c r="K66" s="6"/>
      <c r="L66" s="2"/>
      <c r="M66" s="2"/>
      <c r="N66" s="2"/>
      <c r="O66" s="3"/>
    </row>
    <row r="67" spans="1:15" x14ac:dyDescent="0.25">
      <c r="A67" s="10"/>
      <c r="B67" s="6"/>
      <c r="C67" s="6"/>
      <c r="D67" s="2"/>
      <c r="E67" s="2"/>
      <c r="I67" s="10">
        <v>0.03</v>
      </c>
      <c r="J67" s="6" t="s">
        <v>3</v>
      </c>
      <c r="K67" s="6" t="s">
        <v>35</v>
      </c>
      <c r="L67" s="2"/>
      <c r="M67" s="2"/>
      <c r="N67" s="2"/>
      <c r="O67" s="3"/>
    </row>
    <row r="68" spans="1:15" x14ac:dyDescent="0.25">
      <c r="A68" s="10"/>
      <c r="B68" s="6"/>
      <c r="C68" s="6"/>
      <c r="D68" s="2"/>
      <c r="E68" s="2"/>
      <c r="I68" s="10">
        <v>0.04</v>
      </c>
      <c r="J68" s="6" t="s">
        <v>3</v>
      </c>
      <c r="K68" s="6" t="s">
        <v>36</v>
      </c>
      <c r="L68" s="2"/>
      <c r="M68" s="2"/>
      <c r="N68" s="2"/>
      <c r="O68" s="3"/>
    </row>
    <row r="69" spans="1:15" x14ac:dyDescent="0.25">
      <c r="A69" s="5"/>
      <c r="B69" s="6"/>
      <c r="C69" s="6"/>
      <c r="D69" s="2"/>
      <c r="E69" s="2"/>
      <c r="I69" s="5">
        <v>-6500</v>
      </c>
      <c r="J69" s="6" t="s">
        <v>1</v>
      </c>
      <c r="K69" s="6" t="s">
        <v>15</v>
      </c>
      <c r="L69" s="2"/>
      <c r="M69" s="2"/>
      <c r="N69" s="2"/>
      <c r="O69" s="3"/>
    </row>
    <row r="70" spans="1:15" x14ac:dyDescent="0.25">
      <c r="A70" s="5"/>
      <c r="B70" s="6"/>
      <c r="C70" s="6"/>
      <c r="D70" s="2"/>
      <c r="E70" s="2"/>
      <c r="I70" s="5">
        <v>8</v>
      </c>
      <c r="J70" s="6" t="s">
        <v>6</v>
      </c>
      <c r="K70" s="6" t="s">
        <v>37</v>
      </c>
      <c r="L70" s="2"/>
      <c r="M70" s="2"/>
      <c r="N70" s="2"/>
      <c r="O70" s="3"/>
    </row>
    <row r="71" spans="1:15" x14ac:dyDescent="0.25">
      <c r="A71" s="5"/>
      <c r="B71" s="6"/>
      <c r="C71" s="6"/>
      <c r="D71" s="2"/>
      <c r="E71" s="2"/>
      <c r="I71" s="5">
        <v>12</v>
      </c>
      <c r="J71" s="6" t="s">
        <v>6</v>
      </c>
      <c r="K71" s="6" t="s">
        <v>38</v>
      </c>
      <c r="L71" s="2"/>
      <c r="M71" s="2"/>
      <c r="N71" s="2"/>
      <c r="O71" s="3"/>
    </row>
    <row r="72" spans="1:15" x14ac:dyDescent="0.25">
      <c r="A72" s="5"/>
      <c r="B72" s="6"/>
      <c r="C72" s="6"/>
      <c r="D72" s="2"/>
      <c r="E72" s="2"/>
      <c r="I72" s="5"/>
      <c r="J72" s="6" t="s">
        <v>7</v>
      </c>
      <c r="K72" s="6" t="s">
        <v>10</v>
      </c>
      <c r="L72" s="2"/>
      <c r="M72" s="2"/>
      <c r="N72" s="2"/>
      <c r="O72" s="3"/>
    </row>
    <row r="73" spans="1:15" x14ac:dyDescent="0.25">
      <c r="A73" s="1"/>
      <c r="B73" s="2"/>
      <c r="C73" s="2"/>
      <c r="D73" s="2"/>
      <c r="E73" s="2"/>
      <c r="I73" s="1"/>
      <c r="J73" s="2"/>
      <c r="K73" s="2"/>
      <c r="L73" s="2"/>
      <c r="M73" s="2"/>
      <c r="N73" s="2"/>
      <c r="O73" s="3"/>
    </row>
    <row r="74" spans="1:15" x14ac:dyDescent="0.25">
      <c r="A74" s="18"/>
      <c r="B74" s="2"/>
      <c r="C74" s="2"/>
      <c r="D74" s="2"/>
      <c r="E74" s="2"/>
      <c r="I74" s="33" t="s">
        <v>44</v>
      </c>
      <c r="J74" s="2"/>
      <c r="K74" s="2"/>
      <c r="L74" s="2"/>
      <c r="M74" s="2"/>
      <c r="N74" s="19">
        <f>FV(I68,I71,-I69,J76)</f>
        <v>-190207.69282173904</v>
      </c>
      <c r="O74" s="3"/>
    </row>
    <row r="75" spans="1:15" x14ac:dyDescent="0.25">
      <c r="A75" s="18"/>
      <c r="B75" s="2"/>
      <c r="C75" s="2"/>
      <c r="D75" s="2"/>
      <c r="E75" s="2"/>
      <c r="I75" s="1"/>
      <c r="J75" s="2"/>
      <c r="K75" s="2"/>
      <c r="L75" s="2"/>
      <c r="M75" s="2"/>
      <c r="N75" s="2"/>
      <c r="O75" s="3"/>
    </row>
    <row r="76" spans="1:15" x14ac:dyDescent="0.25">
      <c r="A76" s="18"/>
      <c r="B76" s="2"/>
      <c r="C76" s="2"/>
      <c r="D76" s="2"/>
      <c r="E76" s="2"/>
      <c r="I76" s="1"/>
      <c r="J76" s="19">
        <f>FV(I67,I70,I69,,)</f>
        <v>57800.184300650122</v>
      </c>
      <c r="K76" s="8" t="s">
        <v>39</v>
      </c>
      <c r="L76" s="2"/>
      <c r="M76" s="2"/>
      <c r="N76" s="19"/>
      <c r="O76" s="3"/>
    </row>
    <row r="77" spans="1:15" x14ac:dyDescent="0.25">
      <c r="A77" s="18"/>
      <c r="B77" s="2"/>
      <c r="C77" s="2"/>
      <c r="D77" s="2"/>
      <c r="E77" s="2"/>
      <c r="I77" s="32"/>
      <c r="J77" s="34">
        <f>FV(I68,I71,0,-J76)</f>
        <v>92539.957304490759</v>
      </c>
      <c r="K77" s="8" t="s">
        <v>76</v>
      </c>
      <c r="L77" s="2"/>
      <c r="M77" s="2"/>
      <c r="N77" s="2"/>
      <c r="O77" s="3"/>
    </row>
    <row r="78" spans="1:15" x14ac:dyDescent="0.25">
      <c r="A78" s="1"/>
      <c r="B78" s="2"/>
      <c r="C78" s="2"/>
      <c r="D78" s="2"/>
      <c r="E78" s="2"/>
      <c r="I78" s="1"/>
      <c r="J78" s="2"/>
      <c r="K78" s="2"/>
      <c r="L78" s="2"/>
      <c r="M78" s="2"/>
      <c r="N78" s="2"/>
      <c r="O78" s="3"/>
    </row>
    <row r="79" spans="1:15" x14ac:dyDescent="0.25">
      <c r="A79" s="18"/>
      <c r="B79" s="2"/>
      <c r="C79" s="2"/>
      <c r="D79" s="2"/>
      <c r="E79" s="2"/>
      <c r="I79" s="33" t="s">
        <v>41</v>
      </c>
      <c r="J79" s="2"/>
      <c r="K79" s="2"/>
      <c r="L79" s="2"/>
      <c r="M79" s="2"/>
      <c r="N79" s="2"/>
      <c r="O79" s="3"/>
    </row>
    <row r="80" spans="1:15" x14ac:dyDescent="0.25">
      <c r="A80" s="1"/>
      <c r="B80" s="2"/>
      <c r="C80" s="2"/>
      <c r="D80" s="2"/>
      <c r="E80" s="2"/>
      <c r="I80" s="1"/>
      <c r="J80" s="2"/>
      <c r="K80" s="2"/>
      <c r="L80" s="2"/>
      <c r="M80" s="2"/>
      <c r="N80" s="2"/>
      <c r="O80" s="3"/>
    </row>
    <row r="81" spans="1:17" x14ac:dyDescent="0.25">
      <c r="A81" s="18"/>
      <c r="B81" s="2"/>
      <c r="C81" s="2"/>
      <c r="D81" s="2"/>
      <c r="E81" s="2"/>
      <c r="I81" s="1"/>
      <c r="J81" s="34">
        <f>FV(I68,I71,I69,,)</f>
        <v>97667.735517248278</v>
      </c>
      <c r="K81" s="8" t="s">
        <v>40</v>
      </c>
      <c r="L81" s="2"/>
      <c r="M81" s="2"/>
      <c r="N81" s="2"/>
      <c r="O81" s="3"/>
    </row>
    <row r="82" spans="1:17" x14ac:dyDescent="0.25">
      <c r="A82" s="1"/>
      <c r="B82" s="2"/>
      <c r="C82" s="2"/>
      <c r="D82" s="2"/>
      <c r="E82" s="2"/>
      <c r="I82" s="1"/>
      <c r="J82" s="2"/>
      <c r="K82" s="2"/>
      <c r="L82" s="2"/>
      <c r="M82" s="2"/>
      <c r="N82" s="2"/>
      <c r="O82" s="3"/>
    </row>
    <row r="83" spans="1:17" x14ac:dyDescent="0.25">
      <c r="A83" s="18"/>
      <c r="B83" s="2"/>
      <c r="C83" s="2"/>
      <c r="D83" s="2"/>
      <c r="E83" s="2"/>
      <c r="I83" s="1"/>
      <c r="J83" s="2"/>
      <c r="K83" s="2"/>
      <c r="L83" s="2"/>
      <c r="M83" s="2"/>
      <c r="N83" s="2"/>
      <c r="O83" s="3"/>
    </row>
    <row r="84" spans="1:17" x14ac:dyDescent="0.25">
      <c r="A84" s="1"/>
      <c r="B84" s="2"/>
      <c r="C84" s="2"/>
      <c r="D84" s="2"/>
      <c r="E84" s="2"/>
      <c r="I84" s="1"/>
      <c r="J84" s="35">
        <f>J77+J81</f>
        <v>190207.69282173904</v>
      </c>
      <c r="K84" s="8" t="s">
        <v>42</v>
      </c>
      <c r="L84" s="2"/>
      <c r="M84" s="2"/>
      <c r="N84" s="2"/>
      <c r="O84" s="3"/>
    </row>
    <row r="85" spans="1:17" x14ac:dyDescent="0.25">
      <c r="A85" s="18"/>
      <c r="B85" s="2"/>
      <c r="C85" s="2"/>
      <c r="D85" s="2"/>
      <c r="E85" s="2"/>
      <c r="I85" s="1"/>
      <c r="J85" s="2"/>
      <c r="K85" s="2"/>
      <c r="L85" s="2"/>
      <c r="M85" s="2"/>
      <c r="N85" s="2"/>
      <c r="O85" s="3"/>
    </row>
    <row r="86" spans="1:17" ht="15.6" x14ac:dyDescent="0.25">
      <c r="A86" s="1"/>
      <c r="B86" s="2"/>
      <c r="C86" s="2"/>
      <c r="D86" s="2"/>
      <c r="I86" s="20"/>
      <c r="J86" s="2"/>
      <c r="K86" s="2"/>
      <c r="L86" s="2"/>
      <c r="M86" s="2"/>
      <c r="N86" s="2"/>
      <c r="O86" s="3"/>
    </row>
    <row r="87" spans="1:17" ht="15" x14ac:dyDescent="0.25">
      <c r="A87" s="18"/>
      <c r="B87" s="2"/>
      <c r="C87" s="2"/>
      <c r="D87" s="2"/>
      <c r="I87" s="21"/>
      <c r="J87" s="2"/>
      <c r="K87" s="2"/>
      <c r="L87" s="2"/>
      <c r="M87" s="2"/>
      <c r="N87" s="2"/>
      <c r="O87" s="3"/>
    </row>
    <row r="88" spans="1:17" x14ac:dyDescent="0.25">
      <c r="I88" s="1"/>
      <c r="J88" s="2"/>
      <c r="K88" s="2"/>
      <c r="L88" s="2"/>
      <c r="M88" s="2"/>
      <c r="N88" s="2"/>
      <c r="O88" s="3"/>
    </row>
    <row r="89" spans="1:17" x14ac:dyDescent="0.25">
      <c r="I89" s="1"/>
      <c r="J89" s="2"/>
      <c r="K89" s="2"/>
      <c r="L89" s="2"/>
      <c r="M89" s="2"/>
      <c r="N89" s="2"/>
      <c r="O89" s="3"/>
    </row>
    <row r="90" spans="1:17" x14ac:dyDescent="0.25">
      <c r="I90" s="1"/>
      <c r="J90" s="2"/>
      <c r="K90" s="2"/>
      <c r="L90" s="2"/>
      <c r="M90" s="2"/>
      <c r="N90" s="2"/>
      <c r="O90" s="3"/>
    </row>
    <row r="91" spans="1:17" ht="21" x14ac:dyDescent="0.4">
      <c r="G91" s="27" t="s">
        <v>55</v>
      </c>
      <c r="I91" s="24" t="s">
        <v>56</v>
      </c>
      <c r="J91" s="25"/>
      <c r="K91" s="25"/>
      <c r="L91" s="25"/>
      <c r="M91" s="25"/>
      <c r="N91" s="25"/>
      <c r="O91" s="26"/>
      <c r="P91" s="23"/>
      <c r="Q91" s="22"/>
    </row>
    <row r="92" spans="1:17" ht="17.399999999999999" x14ac:dyDescent="0.3">
      <c r="I92" s="24" t="s">
        <v>57</v>
      </c>
      <c r="J92" s="25"/>
      <c r="K92" s="25"/>
      <c r="L92" s="25"/>
      <c r="M92" s="25"/>
      <c r="N92" s="25"/>
      <c r="O92" s="26"/>
      <c r="P92" s="23"/>
      <c r="Q92" s="22"/>
    </row>
    <row r="93" spans="1:17" ht="17.399999999999999" x14ac:dyDescent="0.3">
      <c r="I93" s="24" t="s">
        <v>77</v>
      </c>
      <c r="J93" s="25"/>
      <c r="K93" s="25"/>
      <c r="L93" s="25"/>
      <c r="M93" s="25"/>
      <c r="N93" s="25"/>
      <c r="O93" s="26"/>
      <c r="P93" s="23"/>
      <c r="Q93" s="22"/>
    </row>
    <row r="94" spans="1:17" ht="17.399999999999999" x14ac:dyDescent="0.3">
      <c r="I94" s="24"/>
      <c r="J94" s="25"/>
      <c r="K94" s="25"/>
      <c r="L94" s="25"/>
      <c r="M94" s="25"/>
      <c r="N94" s="25"/>
      <c r="O94" s="26"/>
      <c r="P94" s="23"/>
      <c r="Q94" s="22"/>
    </row>
    <row r="95" spans="1:17" x14ac:dyDescent="0.25">
      <c r="I95" s="1"/>
      <c r="J95" s="2"/>
      <c r="K95" s="2"/>
      <c r="L95" s="2"/>
      <c r="M95" s="2"/>
      <c r="N95" s="2"/>
      <c r="O95" s="3"/>
    </row>
    <row r="96" spans="1:17" x14ac:dyDescent="0.25">
      <c r="I96" s="1"/>
      <c r="J96" s="2"/>
      <c r="K96" s="2"/>
      <c r="L96" s="2"/>
      <c r="M96" s="2"/>
      <c r="N96" s="2"/>
      <c r="O96" s="3"/>
    </row>
    <row r="97" spans="1:15" x14ac:dyDescent="0.25">
      <c r="A97" s="4"/>
      <c r="B97" s="2"/>
      <c r="C97" s="2"/>
      <c r="I97" s="4" t="s">
        <v>0</v>
      </c>
      <c r="J97" s="2"/>
      <c r="K97" s="2"/>
      <c r="L97" s="2"/>
      <c r="M97" s="2"/>
      <c r="N97" s="2"/>
      <c r="O97" s="3"/>
    </row>
    <row r="98" spans="1:15" x14ac:dyDescent="0.25">
      <c r="A98" s="5"/>
      <c r="B98" s="6"/>
      <c r="C98" s="6"/>
      <c r="I98" s="5"/>
      <c r="J98" s="6"/>
      <c r="K98" s="6"/>
      <c r="L98" s="2"/>
      <c r="M98" s="2"/>
      <c r="N98" s="2"/>
      <c r="O98" s="3"/>
    </row>
    <row r="99" spans="1:15" x14ac:dyDescent="0.25">
      <c r="A99" s="7"/>
      <c r="B99" s="6"/>
      <c r="C99" s="6"/>
      <c r="I99" s="7">
        <v>8.0000000000000002E-3</v>
      </c>
      <c r="J99" s="6" t="s">
        <v>3</v>
      </c>
      <c r="K99" s="6" t="s">
        <v>8</v>
      </c>
      <c r="L99" s="2"/>
      <c r="M99" s="2"/>
      <c r="N99" s="2"/>
      <c r="O99" s="3"/>
    </row>
    <row r="100" spans="1:15" x14ac:dyDescent="0.25">
      <c r="A100" s="5"/>
      <c r="B100" s="6"/>
      <c r="C100" s="6"/>
      <c r="I100" s="5">
        <v>4</v>
      </c>
      <c r="J100" s="6" t="s">
        <v>6</v>
      </c>
      <c r="K100" s="6" t="s">
        <v>12</v>
      </c>
      <c r="L100" s="2"/>
      <c r="M100" s="2"/>
      <c r="N100" s="2"/>
      <c r="O100" s="3"/>
    </row>
    <row r="101" spans="1:15" x14ac:dyDescent="0.25">
      <c r="A101" s="5"/>
      <c r="B101" s="6"/>
      <c r="C101" s="6"/>
      <c r="I101" s="5">
        <v>2000</v>
      </c>
      <c r="J101" s="6" t="s">
        <v>14</v>
      </c>
      <c r="K101" s="6" t="s">
        <v>13</v>
      </c>
      <c r="L101" s="2"/>
      <c r="M101" s="2"/>
      <c r="N101" s="2"/>
      <c r="O101" s="3"/>
    </row>
    <row r="102" spans="1:15" x14ac:dyDescent="0.25">
      <c r="A102" s="5"/>
      <c r="B102" s="2"/>
      <c r="C102" s="6"/>
      <c r="I102" s="5">
        <v>0</v>
      </c>
      <c r="J102" s="2"/>
      <c r="K102" s="6"/>
      <c r="L102" s="2"/>
      <c r="M102" s="2"/>
      <c r="N102" s="2"/>
      <c r="O102" s="3"/>
    </row>
    <row r="103" spans="1:15" x14ac:dyDescent="0.25">
      <c r="A103" s="5"/>
      <c r="B103" s="6"/>
      <c r="C103" s="6"/>
      <c r="I103" s="5">
        <v>1</v>
      </c>
      <c r="J103" s="6" t="s">
        <v>7</v>
      </c>
      <c r="K103" s="6" t="s">
        <v>10</v>
      </c>
      <c r="L103" s="2"/>
      <c r="M103" s="2"/>
      <c r="N103" s="2"/>
      <c r="O103" s="3"/>
    </row>
    <row r="104" spans="1:15" x14ac:dyDescent="0.25">
      <c r="A104" s="1"/>
      <c r="B104" s="2"/>
      <c r="C104" s="8"/>
      <c r="I104" s="1"/>
      <c r="J104" s="2"/>
      <c r="K104" s="8"/>
      <c r="L104" s="2"/>
      <c r="M104" s="2"/>
      <c r="N104" s="2"/>
      <c r="O104" s="3"/>
    </row>
    <row r="105" spans="1:15" x14ac:dyDescent="0.25">
      <c r="A105" s="1"/>
      <c r="B105" s="6"/>
      <c r="C105" s="9"/>
      <c r="I105" s="1"/>
      <c r="J105" s="37">
        <f>PMT(I99,I100,I102,I101,I103)</f>
        <v>-490.11888901939818</v>
      </c>
      <c r="K105" s="9" t="s">
        <v>30</v>
      </c>
      <c r="L105" s="2"/>
      <c r="M105" s="2"/>
      <c r="N105" s="2"/>
      <c r="O105" s="3"/>
    </row>
    <row r="106" spans="1:15" ht="10.8" customHeight="1" x14ac:dyDescent="0.25">
      <c r="B106" s="2"/>
      <c r="I106" s="1"/>
      <c r="J106" s="2"/>
      <c r="K106" s="2"/>
      <c r="L106" s="2"/>
      <c r="M106" s="2"/>
      <c r="N106" s="2"/>
      <c r="O106" s="3"/>
    </row>
    <row r="107" spans="1:15" ht="10.8" customHeight="1" x14ac:dyDescent="0.25">
      <c r="B107" s="6"/>
      <c r="I107" s="1"/>
      <c r="J107" s="2"/>
      <c r="K107" s="2"/>
      <c r="L107" s="2"/>
      <c r="M107" s="2"/>
      <c r="N107" s="2"/>
      <c r="O107" s="3"/>
    </row>
    <row r="108" spans="1:15" ht="10.8" customHeight="1" x14ac:dyDescent="0.25">
      <c r="I108" s="1"/>
      <c r="J108" s="2"/>
      <c r="K108" s="2"/>
      <c r="L108" s="2"/>
      <c r="M108" s="2"/>
      <c r="N108" s="2"/>
      <c r="O108" s="3"/>
    </row>
    <row r="109" spans="1:15" ht="10.8" customHeight="1" x14ac:dyDescent="0.25">
      <c r="I109" s="1"/>
      <c r="J109" s="2"/>
      <c r="K109" s="2"/>
      <c r="L109" s="2"/>
      <c r="M109" s="2"/>
      <c r="N109" s="2"/>
      <c r="O109" s="3"/>
    </row>
    <row r="110" spans="1:15" ht="10.8" customHeight="1" x14ac:dyDescent="0.25">
      <c r="I110" s="1"/>
      <c r="J110" s="2"/>
      <c r="K110" s="2"/>
      <c r="L110" s="2"/>
      <c r="M110" s="2"/>
      <c r="N110" s="2"/>
      <c r="O110" s="3"/>
    </row>
    <row r="111" spans="1:15" ht="10.8" customHeight="1" x14ac:dyDescent="0.25">
      <c r="I111" s="1"/>
      <c r="J111" s="2"/>
      <c r="K111" s="2"/>
      <c r="L111" s="2"/>
      <c r="M111" s="2"/>
      <c r="N111" s="2"/>
      <c r="O111" s="3"/>
    </row>
    <row r="112" spans="1:15" ht="10.8" customHeight="1" x14ac:dyDescent="0.25">
      <c r="I112" s="1"/>
      <c r="J112" s="2"/>
      <c r="K112" s="2"/>
      <c r="L112" s="2"/>
      <c r="M112" s="2"/>
      <c r="N112" s="2"/>
      <c r="O112" s="3"/>
    </row>
    <row r="113" spans="1:17" ht="10.8" customHeight="1" x14ac:dyDescent="0.25">
      <c r="I113" s="1"/>
      <c r="J113" s="2"/>
      <c r="K113" s="2"/>
      <c r="L113" s="2"/>
      <c r="M113" s="2"/>
      <c r="N113" s="2"/>
      <c r="O113" s="3"/>
    </row>
    <row r="114" spans="1:17" ht="10.8" customHeight="1" x14ac:dyDescent="0.25">
      <c r="I114" s="1"/>
      <c r="J114" s="2"/>
      <c r="K114" s="2"/>
      <c r="L114" s="2"/>
      <c r="M114" s="2"/>
      <c r="N114" s="2"/>
      <c r="O114" s="3"/>
    </row>
    <row r="115" spans="1:17" ht="10.8" customHeight="1" x14ac:dyDescent="0.25">
      <c r="I115" s="1"/>
      <c r="J115" s="2"/>
      <c r="K115" s="2"/>
      <c r="L115" s="2"/>
      <c r="M115" s="2"/>
      <c r="N115" s="2"/>
      <c r="O115" s="3"/>
    </row>
    <row r="116" spans="1:17" ht="10.8" customHeight="1" x14ac:dyDescent="0.25">
      <c r="I116" s="1"/>
      <c r="J116" s="2"/>
      <c r="K116" s="2"/>
      <c r="L116" s="2"/>
      <c r="M116" s="2"/>
      <c r="N116" s="2"/>
      <c r="O116" s="3"/>
    </row>
    <row r="117" spans="1:17" ht="10.8" customHeight="1" x14ac:dyDescent="0.25">
      <c r="I117" s="1"/>
      <c r="J117" s="2"/>
      <c r="K117" s="2"/>
      <c r="L117" s="2"/>
      <c r="M117" s="2"/>
      <c r="N117" s="2"/>
      <c r="O117" s="3"/>
    </row>
    <row r="118" spans="1:17" x14ac:dyDescent="0.25">
      <c r="I118" s="1"/>
      <c r="J118" s="2"/>
      <c r="K118" s="2"/>
      <c r="L118" s="2"/>
      <c r="M118" s="2"/>
      <c r="N118" s="2"/>
      <c r="O118" s="3"/>
    </row>
    <row r="119" spans="1:17" x14ac:dyDescent="0.25">
      <c r="I119" s="1"/>
      <c r="J119" s="2"/>
      <c r="K119" s="2"/>
      <c r="L119" s="2"/>
      <c r="M119" s="2"/>
      <c r="N119" s="2"/>
      <c r="O119" s="3"/>
    </row>
    <row r="120" spans="1:17" x14ac:dyDescent="0.25">
      <c r="I120" s="1"/>
      <c r="J120" s="2"/>
      <c r="K120" s="2"/>
      <c r="L120" s="2"/>
      <c r="M120" s="2"/>
      <c r="N120" s="2"/>
      <c r="O120" s="3"/>
    </row>
    <row r="121" spans="1:17" ht="21" x14ac:dyDescent="0.4">
      <c r="G121" s="27" t="s">
        <v>58</v>
      </c>
      <c r="I121" s="24" t="s">
        <v>60</v>
      </c>
      <c r="J121" s="25"/>
      <c r="K121" s="25"/>
      <c r="L121" s="25"/>
      <c r="M121" s="25"/>
      <c r="N121" s="25"/>
      <c r="O121" s="26"/>
      <c r="P121" s="23"/>
      <c r="Q121" s="22"/>
    </row>
    <row r="122" spans="1:17" ht="17.399999999999999" x14ac:dyDescent="0.3">
      <c r="I122" s="24" t="s">
        <v>59</v>
      </c>
      <c r="J122" s="25"/>
      <c r="K122" s="25"/>
      <c r="L122" s="25"/>
      <c r="M122" s="25"/>
      <c r="N122" s="25"/>
      <c r="O122" s="26"/>
      <c r="P122" s="23"/>
      <c r="Q122" s="22"/>
    </row>
    <row r="123" spans="1:17" ht="17.399999999999999" x14ac:dyDescent="0.3">
      <c r="I123" s="24" t="s">
        <v>61</v>
      </c>
      <c r="J123" s="25"/>
      <c r="K123" s="25"/>
      <c r="L123" s="25"/>
      <c r="M123" s="25"/>
      <c r="N123" s="25"/>
      <c r="O123" s="26"/>
      <c r="P123" s="23"/>
      <c r="Q123" s="22"/>
    </row>
    <row r="124" spans="1:17" ht="17.399999999999999" x14ac:dyDescent="0.3">
      <c r="I124" s="24"/>
      <c r="J124" s="25"/>
      <c r="K124" s="25"/>
      <c r="L124" s="25"/>
      <c r="M124" s="25"/>
      <c r="N124" s="25"/>
      <c r="O124" s="26"/>
      <c r="P124" s="23"/>
      <c r="Q124" s="22"/>
    </row>
    <row r="125" spans="1:17" x14ac:dyDescent="0.25">
      <c r="I125" s="1"/>
      <c r="J125" s="2"/>
      <c r="K125" s="2"/>
      <c r="L125" s="2"/>
      <c r="M125" s="2"/>
      <c r="N125" s="2"/>
      <c r="O125" s="3"/>
    </row>
    <row r="126" spans="1:17" x14ac:dyDescent="0.25">
      <c r="I126" s="1"/>
      <c r="J126" s="2"/>
      <c r="K126" s="2"/>
      <c r="L126" s="2"/>
      <c r="M126" s="2"/>
      <c r="N126" s="2"/>
      <c r="O126" s="3"/>
    </row>
    <row r="127" spans="1:17" x14ac:dyDescent="0.25">
      <c r="A127" s="4"/>
      <c r="B127" s="2"/>
      <c r="C127" s="2"/>
      <c r="I127" s="1"/>
      <c r="J127" s="2"/>
      <c r="K127" s="2"/>
      <c r="L127" s="2"/>
      <c r="M127" s="2"/>
      <c r="N127" s="2"/>
      <c r="O127" s="3"/>
    </row>
    <row r="128" spans="1:17" x14ac:dyDescent="0.25">
      <c r="A128" s="5"/>
      <c r="B128" s="6"/>
      <c r="C128" s="6"/>
      <c r="I128" s="4" t="s">
        <v>0</v>
      </c>
      <c r="J128" s="2"/>
      <c r="K128" s="2"/>
      <c r="L128" s="2"/>
      <c r="M128" s="2"/>
      <c r="N128" s="2"/>
      <c r="O128" s="3"/>
    </row>
    <row r="129" spans="1:15" x14ac:dyDescent="0.25">
      <c r="A129" s="5"/>
      <c r="B129" s="6"/>
      <c r="C129" s="6"/>
      <c r="I129" s="5"/>
      <c r="J129" s="6"/>
      <c r="K129" s="6"/>
      <c r="L129" s="2"/>
      <c r="M129" s="2"/>
      <c r="N129" s="2"/>
      <c r="O129" s="3"/>
    </row>
    <row r="130" spans="1:15" x14ac:dyDescent="0.25">
      <c r="A130" s="5"/>
      <c r="B130" s="6"/>
      <c r="C130" s="6"/>
      <c r="I130" s="5">
        <v>6</v>
      </c>
      <c r="J130" s="6" t="s">
        <v>6</v>
      </c>
      <c r="K130" s="6" t="s">
        <v>5</v>
      </c>
      <c r="L130" s="2"/>
      <c r="M130" s="2"/>
      <c r="N130" s="2"/>
      <c r="O130" s="3"/>
    </row>
    <row r="131" spans="1:15" x14ac:dyDescent="0.25">
      <c r="A131" s="5"/>
      <c r="B131" s="6"/>
      <c r="C131" s="6"/>
      <c r="I131" s="5">
        <v>50000</v>
      </c>
      <c r="J131" s="6" t="s">
        <v>14</v>
      </c>
      <c r="K131" s="6" t="s">
        <v>16</v>
      </c>
      <c r="L131" s="2"/>
      <c r="M131" s="2"/>
      <c r="N131" s="2"/>
      <c r="O131" s="3"/>
    </row>
    <row r="132" spans="1:15" x14ac:dyDescent="0.25">
      <c r="A132" s="5"/>
      <c r="B132" s="6"/>
      <c r="C132" s="6"/>
      <c r="I132" s="5">
        <v>-6150</v>
      </c>
      <c r="J132" s="6" t="s">
        <v>1</v>
      </c>
      <c r="K132" s="6" t="s">
        <v>17</v>
      </c>
      <c r="L132" s="2"/>
      <c r="M132" s="2"/>
      <c r="N132" s="2"/>
      <c r="O132" s="3"/>
    </row>
    <row r="133" spans="1:15" x14ac:dyDescent="0.25">
      <c r="A133" s="1"/>
      <c r="B133" s="6"/>
      <c r="C133" s="2"/>
      <c r="I133" s="5"/>
      <c r="J133" s="6" t="s">
        <v>7</v>
      </c>
      <c r="K133" s="6" t="s">
        <v>10</v>
      </c>
      <c r="L133" s="2"/>
      <c r="M133" s="2"/>
      <c r="N133" s="2"/>
      <c r="O133" s="3"/>
    </row>
    <row r="134" spans="1:15" x14ac:dyDescent="0.25">
      <c r="A134" s="1"/>
      <c r="B134" s="6"/>
      <c r="C134" s="9"/>
      <c r="I134" s="1"/>
      <c r="J134" s="2"/>
      <c r="K134" s="2"/>
      <c r="L134" s="2"/>
      <c r="M134" s="2"/>
      <c r="N134" s="2"/>
      <c r="O134" s="3"/>
    </row>
    <row r="135" spans="1:15" x14ac:dyDescent="0.25">
      <c r="B135" s="6"/>
      <c r="I135" s="1"/>
      <c r="J135" s="38">
        <f>RATE(I130,I132,,I131)</f>
        <v>0.12072612038347538</v>
      </c>
      <c r="K135" s="9" t="s">
        <v>31</v>
      </c>
      <c r="L135" s="2"/>
      <c r="M135" s="2"/>
      <c r="N135" s="2"/>
      <c r="O135" s="3"/>
    </row>
    <row r="136" spans="1:15" x14ac:dyDescent="0.25">
      <c r="B136" s="6"/>
      <c r="I136" s="1"/>
      <c r="J136" s="2"/>
      <c r="K136" s="2"/>
      <c r="L136" s="2"/>
      <c r="M136" s="2"/>
      <c r="N136" s="2"/>
      <c r="O136" s="3"/>
    </row>
    <row r="137" spans="1:15" x14ac:dyDescent="0.25">
      <c r="B137" s="6"/>
      <c r="I137" s="1"/>
      <c r="J137" s="2"/>
      <c r="K137" s="2"/>
      <c r="L137" s="2"/>
      <c r="M137" s="2"/>
      <c r="N137" s="2"/>
      <c r="O137" s="3"/>
    </row>
    <row r="138" spans="1:15" x14ac:dyDescent="0.25">
      <c r="B138" s="6"/>
      <c r="I138" s="1"/>
      <c r="J138" s="2"/>
      <c r="K138" s="2"/>
      <c r="L138" s="2"/>
      <c r="M138" s="2"/>
      <c r="N138" s="2"/>
      <c r="O138" s="3"/>
    </row>
    <row r="139" spans="1:15" ht="14.4" thickBot="1" x14ac:dyDescent="0.3">
      <c r="B139" s="6"/>
      <c r="I139" s="11"/>
      <c r="J139" s="12"/>
      <c r="K139" s="12"/>
      <c r="L139" s="12"/>
      <c r="M139" s="12"/>
      <c r="N139" s="12"/>
      <c r="O139" s="13"/>
    </row>
    <row r="147" spans="4:4" x14ac:dyDescent="0.25">
      <c r="D147">
        <v>1</v>
      </c>
    </row>
  </sheetData>
  <mergeCells count="1">
    <mergeCell ref="I1:O1"/>
  </mergeCell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1:R77"/>
  <sheetViews>
    <sheetView rightToLeft="1" topLeftCell="A59" workbookViewId="0">
      <selection activeCell="G60" sqref="G60:Q78"/>
    </sheetView>
  </sheetViews>
  <sheetFormatPr defaultRowHeight="13.8" x14ac:dyDescent="0.25"/>
  <cols>
    <col min="10" max="10" width="12.59765625" bestFit="1" customWidth="1"/>
    <col min="11" max="11" width="27.69921875" customWidth="1"/>
    <col min="18" max="18" width="13.19921875" bestFit="1" customWidth="1"/>
    <col min="19" max="19" width="11.3984375" bestFit="1" customWidth="1"/>
    <col min="20" max="20" width="19.19921875" bestFit="1" customWidth="1"/>
    <col min="21" max="21" width="11" bestFit="1" customWidth="1"/>
  </cols>
  <sheetData>
    <row r="1" spans="7:16" ht="17.399999999999999" x14ac:dyDescent="0.3">
      <c r="I1" s="71" t="s">
        <v>43</v>
      </c>
      <c r="J1" s="72"/>
      <c r="K1" s="72"/>
      <c r="L1" s="72"/>
      <c r="M1" s="72"/>
      <c r="N1" s="72"/>
      <c r="O1" s="72"/>
      <c r="P1" s="73"/>
    </row>
    <row r="2" spans="7:16" x14ac:dyDescent="0.25">
      <c r="I2" s="1"/>
      <c r="J2" s="2"/>
      <c r="K2" s="2"/>
      <c r="L2" s="2"/>
      <c r="M2" s="2"/>
      <c r="N2" s="2"/>
      <c r="O2" s="2"/>
      <c r="P2" s="3"/>
    </row>
    <row r="3" spans="7:16" x14ac:dyDescent="0.25">
      <c r="I3" s="1"/>
      <c r="J3" s="2"/>
      <c r="K3" s="2"/>
      <c r="L3" s="2"/>
      <c r="M3" s="2"/>
      <c r="N3" s="2"/>
      <c r="O3" s="2"/>
      <c r="P3" s="3"/>
    </row>
    <row r="4" spans="7:16" ht="21" x14ac:dyDescent="0.4">
      <c r="G4" s="27" t="s">
        <v>62</v>
      </c>
      <c r="I4" s="24" t="s">
        <v>63</v>
      </c>
      <c r="J4" s="25"/>
      <c r="K4" s="25"/>
      <c r="L4" s="25"/>
      <c r="M4" s="25"/>
      <c r="N4" s="25"/>
      <c r="O4" s="26"/>
      <c r="P4" s="23"/>
    </row>
    <row r="5" spans="7:16" ht="17.399999999999999" x14ac:dyDescent="0.3">
      <c r="I5" s="24" t="s">
        <v>64</v>
      </c>
      <c r="J5" s="25"/>
      <c r="K5" s="25"/>
      <c r="L5" s="25"/>
      <c r="M5" s="25"/>
      <c r="N5" s="25"/>
      <c r="O5" s="26"/>
      <c r="P5" s="23"/>
    </row>
    <row r="6" spans="7:16" ht="17.399999999999999" x14ac:dyDescent="0.3">
      <c r="I6" s="24" t="s">
        <v>65</v>
      </c>
      <c r="J6" s="25"/>
      <c r="K6" s="25"/>
      <c r="L6" s="25"/>
      <c r="M6" s="25"/>
      <c r="N6" s="25"/>
      <c r="O6" s="26"/>
      <c r="P6" s="23"/>
    </row>
    <row r="7" spans="7:16" ht="17.399999999999999" x14ac:dyDescent="0.3">
      <c r="I7" s="24"/>
      <c r="J7" s="25"/>
      <c r="K7" s="25"/>
      <c r="L7" s="25"/>
      <c r="M7" s="25"/>
      <c r="N7" s="25"/>
      <c r="O7" s="26"/>
      <c r="P7" s="23"/>
    </row>
    <row r="8" spans="7:16" x14ac:dyDescent="0.25">
      <c r="I8" s="1"/>
      <c r="J8" s="2"/>
      <c r="K8" s="2"/>
      <c r="L8" s="2"/>
      <c r="M8" s="2"/>
      <c r="N8" s="2"/>
      <c r="O8" s="2"/>
      <c r="P8" s="3"/>
    </row>
    <row r="9" spans="7:16" x14ac:dyDescent="0.25">
      <c r="I9" s="4" t="s">
        <v>0</v>
      </c>
      <c r="J9" s="2"/>
      <c r="K9" s="2"/>
      <c r="L9" s="2"/>
      <c r="M9" s="2"/>
      <c r="N9" s="2"/>
      <c r="O9" s="2"/>
      <c r="P9" s="3"/>
    </row>
    <row r="10" spans="7:16" x14ac:dyDescent="0.25">
      <c r="I10" s="4"/>
      <c r="J10" s="2"/>
      <c r="K10" s="2"/>
      <c r="L10" s="2"/>
      <c r="M10" s="2"/>
      <c r="N10" s="2"/>
      <c r="O10" s="2"/>
      <c r="P10" s="3"/>
    </row>
    <row r="11" spans="7:16" x14ac:dyDescent="0.25">
      <c r="I11" s="14">
        <v>5.0000000000000001E-3</v>
      </c>
      <c r="J11" s="6" t="s">
        <v>3</v>
      </c>
      <c r="K11" s="6" t="s">
        <v>8</v>
      </c>
      <c r="L11" s="2"/>
      <c r="M11" s="2"/>
      <c r="N11" s="2"/>
      <c r="O11" s="2"/>
      <c r="P11" s="3"/>
    </row>
    <row r="12" spans="7:16" x14ac:dyDescent="0.25">
      <c r="I12" s="5">
        <v>50000</v>
      </c>
      <c r="J12" s="6" t="s">
        <v>14</v>
      </c>
      <c r="K12" s="6" t="s">
        <v>20</v>
      </c>
      <c r="L12" s="2"/>
      <c r="M12" s="2"/>
      <c r="N12" s="2"/>
      <c r="O12" s="2"/>
      <c r="P12" s="3"/>
    </row>
    <row r="13" spans="7:16" x14ac:dyDescent="0.25">
      <c r="I13" s="5">
        <v>12000</v>
      </c>
      <c r="J13" s="6" t="s">
        <v>19</v>
      </c>
      <c r="K13" s="6" t="s">
        <v>21</v>
      </c>
      <c r="L13" s="2"/>
      <c r="M13" s="2"/>
      <c r="N13" s="2"/>
      <c r="O13" s="2"/>
      <c r="P13" s="3"/>
    </row>
    <row r="14" spans="7:16" x14ac:dyDescent="0.25">
      <c r="I14" s="5">
        <v>3000</v>
      </c>
      <c r="J14" s="6" t="s">
        <v>1</v>
      </c>
      <c r="K14" s="6" t="s">
        <v>15</v>
      </c>
      <c r="L14" s="2"/>
      <c r="M14" s="2"/>
      <c r="N14" s="2"/>
      <c r="O14" s="2"/>
      <c r="P14" s="3"/>
    </row>
    <row r="15" spans="7:16" x14ac:dyDescent="0.25">
      <c r="I15" s="5">
        <v>12</v>
      </c>
      <c r="J15" s="6" t="s">
        <v>6</v>
      </c>
      <c r="K15" s="6" t="s">
        <v>12</v>
      </c>
      <c r="L15" s="2"/>
      <c r="M15" s="2"/>
      <c r="N15" s="2"/>
      <c r="O15" s="2"/>
      <c r="P15" s="3"/>
    </row>
    <row r="16" spans="7:16" x14ac:dyDescent="0.25">
      <c r="I16" s="5"/>
      <c r="J16" s="6" t="s">
        <v>7</v>
      </c>
      <c r="K16" s="6" t="s">
        <v>22</v>
      </c>
      <c r="L16" s="2"/>
      <c r="M16" s="2"/>
      <c r="N16" s="2"/>
      <c r="O16" s="2"/>
      <c r="P16" s="3"/>
    </row>
    <row r="17" spans="7:18" x14ac:dyDescent="0.25">
      <c r="I17" s="1"/>
      <c r="J17" s="2"/>
      <c r="K17" s="2"/>
      <c r="L17" s="2"/>
      <c r="M17" s="2"/>
      <c r="N17" s="2"/>
      <c r="O17" s="2"/>
      <c r="P17" s="3"/>
    </row>
    <row r="18" spans="7:18" x14ac:dyDescent="0.25">
      <c r="I18" s="1"/>
      <c r="J18" s="36">
        <f>FV(I11,I15,I14,I13)</f>
        <v>-49746.820861072541</v>
      </c>
      <c r="K18" s="16" t="s">
        <v>32</v>
      </c>
      <c r="L18" s="2"/>
      <c r="M18" s="2"/>
      <c r="N18" s="2"/>
      <c r="O18" s="2"/>
      <c r="P18" s="3"/>
    </row>
    <row r="19" spans="7:18" x14ac:dyDescent="0.25">
      <c r="I19" s="1"/>
      <c r="J19" s="6">
        <f>I12</f>
        <v>50000</v>
      </c>
      <c r="K19" s="15" t="s">
        <v>20</v>
      </c>
      <c r="L19" s="2"/>
      <c r="M19" s="2"/>
      <c r="N19" s="2"/>
      <c r="O19" s="2"/>
      <c r="P19" s="3"/>
    </row>
    <row r="20" spans="7:18" x14ac:dyDescent="0.25">
      <c r="I20" s="1"/>
      <c r="J20" s="2"/>
      <c r="K20" s="2"/>
      <c r="L20" s="2"/>
      <c r="M20" s="2"/>
      <c r="N20" s="2"/>
      <c r="O20" s="2"/>
      <c r="P20" s="3"/>
    </row>
    <row r="21" spans="7:18" x14ac:dyDescent="0.25">
      <c r="I21" s="1"/>
      <c r="J21" s="39" t="str">
        <f>IF(J18&gt;J19,"YES","NO")</f>
        <v>NO</v>
      </c>
      <c r="K21" s="9" t="s">
        <v>23</v>
      </c>
      <c r="L21" s="2"/>
      <c r="M21" s="2"/>
      <c r="N21" s="2"/>
      <c r="O21" s="2"/>
      <c r="P21" s="3"/>
    </row>
    <row r="22" spans="7:18" x14ac:dyDescent="0.25">
      <c r="I22" s="1"/>
      <c r="J22" s="2"/>
      <c r="K22" s="2"/>
      <c r="L22" s="2"/>
      <c r="M22" s="2"/>
      <c r="N22" s="2"/>
      <c r="O22" s="2"/>
      <c r="P22" s="3"/>
    </row>
    <row r="23" spans="7:18" x14ac:dyDescent="0.25">
      <c r="I23" s="1"/>
      <c r="J23" s="2"/>
      <c r="K23" s="2"/>
      <c r="L23" s="2"/>
      <c r="M23" s="2"/>
      <c r="N23" s="2"/>
      <c r="O23" s="2"/>
      <c r="P23" s="3"/>
    </row>
    <row r="24" spans="7:18" x14ac:dyDescent="0.25">
      <c r="I24" s="1"/>
      <c r="J24" s="2"/>
      <c r="K24" s="2"/>
      <c r="L24" s="2"/>
      <c r="M24" s="2"/>
      <c r="N24" s="2"/>
      <c r="O24" s="2"/>
      <c r="P24" s="3"/>
    </row>
    <row r="25" spans="7:18" x14ac:dyDescent="0.25">
      <c r="I25" s="1"/>
      <c r="J25" s="2"/>
      <c r="K25" s="2"/>
      <c r="L25" s="2"/>
      <c r="M25" s="2"/>
      <c r="N25" s="2"/>
      <c r="O25" s="2"/>
      <c r="P25" s="3"/>
    </row>
    <row r="26" spans="7:18" x14ac:dyDescent="0.25">
      <c r="I26" s="1"/>
      <c r="J26" s="2"/>
      <c r="K26" s="2"/>
      <c r="L26" s="2"/>
      <c r="M26" s="2"/>
      <c r="N26" s="2"/>
      <c r="O26" s="2"/>
      <c r="P26" s="3"/>
    </row>
    <row r="27" spans="7:18" x14ac:dyDescent="0.25">
      <c r="I27" s="1"/>
      <c r="J27" s="2"/>
      <c r="K27" s="2"/>
      <c r="L27" s="2"/>
      <c r="M27" s="2"/>
      <c r="N27" s="2"/>
      <c r="O27" s="2"/>
      <c r="P27" s="3"/>
    </row>
    <row r="28" spans="7:18" x14ac:dyDescent="0.25">
      <c r="I28" s="1"/>
      <c r="J28" s="2"/>
      <c r="K28" s="2"/>
      <c r="L28" s="2"/>
      <c r="M28" s="2"/>
      <c r="N28" s="2"/>
      <c r="O28" s="2"/>
      <c r="P28" s="3"/>
    </row>
    <row r="29" spans="7:18" x14ac:dyDescent="0.25">
      <c r="I29" s="1"/>
      <c r="J29" s="2"/>
      <c r="K29" s="2"/>
      <c r="L29" s="2"/>
      <c r="M29" s="2"/>
      <c r="N29" s="2"/>
      <c r="O29" s="2"/>
      <c r="P29" s="3"/>
    </row>
    <row r="30" spans="7:18" x14ac:dyDescent="0.25">
      <c r="I30" s="1"/>
      <c r="J30" s="2"/>
      <c r="K30" s="2"/>
      <c r="L30" s="2"/>
      <c r="M30" s="2"/>
      <c r="N30" s="2"/>
      <c r="O30" s="2"/>
      <c r="P30" s="3"/>
    </row>
    <row r="31" spans="7:18" ht="21" x14ac:dyDescent="0.4">
      <c r="G31" s="27" t="s">
        <v>66</v>
      </c>
      <c r="I31" s="24" t="s">
        <v>78</v>
      </c>
      <c r="J31" s="25"/>
      <c r="K31" s="25"/>
      <c r="L31" s="25"/>
      <c r="M31" s="25"/>
      <c r="N31" s="25"/>
      <c r="O31" s="26"/>
      <c r="P31" s="23"/>
      <c r="Q31" s="22"/>
      <c r="R31" s="22"/>
    </row>
    <row r="32" spans="7:18" ht="17.399999999999999" x14ac:dyDescent="0.3">
      <c r="I32" s="24" t="s">
        <v>79</v>
      </c>
      <c r="J32" s="25"/>
      <c r="K32" s="25"/>
      <c r="L32" s="25"/>
      <c r="M32" s="25"/>
      <c r="N32" s="25"/>
      <c r="O32" s="26"/>
      <c r="P32" s="23"/>
      <c r="Q32" s="22"/>
      <c r="R32" s="22"/>
    </row>
    <row r="33" spans="9:18" ht="17.399999999999999" x14ac:dyDescent="0.3">
      <c r="I33" s="24" t="s">
        <v>80</v>
      </c>
      <c r="J33" s="25"/>
      <c r="K33" s="25"/>
      <c r="L33" s="25"/>
      <c r="M33" s="25"/>
      <c r="N33" s="25"/>
      <c r="O33" s="26"/>
      <c r="P33" s="23"/>
      <c r="Q33" s="22"/>
      <c r="R33" s="22"/>
    </row>
    <row r="34" spans="9:18" ht="17.399999999999999" x14ac:dyDescent="0.3">
      <c r="I34" s="24" t="s">
        <v>67</v>
      </c>
      <c r="J34" s="25"/>
      <c r="K34" s="25"/>
      <c r="L34" s="25"/>
      <c r="M34" s="25"/>
      <c r="N34" s="25"/>
      <c r="O34" s="26"/>
      <c r="P34" s="23"/>
      <c r="Q34" s="22"/>
      <c r="R34" s="22"/>
    </row>
    <row r="35" spans="9:18" x14ac:dyDescent="0.25">
      <c r="I35" s="1"/>
      <c r="J35" s="2"/>
      <c r="K35" s="2"/>
      <c r="L35" s="2"/>
      <c r="M35" s="2"/>
      <c r="N35" s="2"/>
      <c r="O35" s="2"/>
      <c r="P35" s="3"/>
    </row>
    <row r="36" spans="9:18" x14ac:dyDescent="0.25">
      <c r="I36" s="4" t="s">
        <v>0</v>
      </c>
      <c r="J36" s="2"/>
      <c r="K36" s="2"/>
      <c r="L36" s="2"/>
      <c r="M36" s="2"/>
      <c r="N36" s="2"/>
      <c r="O36" s="2"/>
      <c r="P36" s="3"/>
    </row>
    <row r="37" spans="9:18" x14ac:dyDescent="0.25">
      <c r="I37" s="4" t="s">
        <v>24</v>
      </c>
      <c r="J37" s="2"/>
      <c r="K37" s="2"/>
      <c r="L37" s="2"/>
      <c r="M37" s="2"/>
      <c r="N37" s="2"/>
      <c r="O37" s="2"/>
      <c r="P37" s="3"/>
    </row>
    <row r="38" spans="9:18" x14ac:dyDescent="0.25">
      <c r="I38" s="4"/>
      <c r="J38" s="2"/>
      <c r="K38" s="2"/>
      <c r="L38" s="2"/>
      <c r="M38" s="2"/>
      <c r="N38" s="2"/>
      <c r="O38" s="2"/>
      <c r="P38" s="3"/>
    </row>
    <row r="39" spans="9:18" x14ac:dyDescent="0.25">
      <c r="I39" s="17">
        <v>0.04</v>
      </c>
      <c r="J39" s="6" t="s">
        <v>3</v>
      </c>
      <c r="K39" s="6" t="s">
        <v>4</v>
      </c>
      <c r="L39" s="2"/>
      <c r="M39" s="2"/>
      <c r="N39" s="2"/>
      <c r="O39" s="2"/>
      <c r="P39" s="3"/>
    </row>
    <row r="40" spans="9:18" x14ac:dyDescent="0.25">
      <c r="I40" s="5">
        <v>-75000</v>
      </c>
      <c r="J40" s="6" t="s">
        <v>19</v>
      </c>
      <c r="K40" s="6" t="s">
        <v>81</v>
      </c>
      <c r="L40" s="2" t="s">
        <v>82</v>
      </c>
      <c r="M40" s="2"/>
      <c r="N40" s="2"/>
      <c r="O40" s="2"/>
      <c r="P40" s="3"/>
    </row>
    <row r="41" spans="9:18" x14ac:dyDescent="0.25">
      <c r="I41" s="5">
        <v>-12500</v>
      </c>
      <c r="J41" s="6" t="s">
        <v>1</v>
      </c>
      <c r="K41" s="6" t="s">
        <v>25</v>
      </c>
      <c r="L41" s="2"/>
      <c r="M41" s="2"/>
      <c r="N41" s="2"/>
      <c r="O41" s="2"/>
      <c r="P41" s="3"/>
    </row>
    <row r="42" spans="9:18" x14ac:dyDescent="0.25">
      <c r="I42" s="5">
        <v>4</v>
      </c>
      <c r="J42" s="6" t="s">
        <v>6</v>
      </c>
      <c r="K42" s="6" t="s">
        <v>26</v>
      </c>
      <c r="L42" s="2"/>
      <c r="M42" s="2"/>
      <c r="N42" s="2"/>
      <c r="O42" s="2"/>
      <c r="P42" s="3"/>
    </row>
    <row r="43" spans="9:18" x14ac:dyDescent="0.25">
      <c r="I43" s="5"/>
      <c r="J43" s="6" t="s">
        <v>7</v>
      </c>
      <c r="K43" s="6" t="s">
        <v>22</v>
      </c>
      <c r="L43" s="2"/>
      <c r="M43" s="2"/>
      <c r="N43" s="2"/>
      <c r="O43" s="2"/>
      <c r="P43" s="3"/>
    </row>
    <row r="44" spans="9:18" x14ac:dyDescent="0.25">
      <c r="I44" s="1"/>
      <c r="J44" s="2"/>
      <c r="K44" s="2"/>
      <c r="L44" s="2"/>
      <c r="M44" s="2"/>
      <c r="N44" s="2"/>
      <c r="O44" s="2"/>
      <c r="P44" s="3"/>
    </row>
    <row r="45" spans="9:18" x14ac:dyDescent="0.25">
      <c r="I45" s="1"/>
      <c r="J45" s="36">
        <f>FV(I39,I42,I41,I40)</f>
        <v>140820.1920000001</v>
      </c>
      <c r="K45" s="16" t="s">
        <v>33</v>
      </c>
      <c r="L45" s="2"/>
      <c r="M45" s="2"/>
      <c r="N45" s="2"/>
      <c r="O45" s="2"/>
      <c r="P45" s="3"/>
    </row>
    <row r="46" spans="9:18" x14ac:dyDescent="0.25">
      <c r="I46" s="1"/>
      <c r="J46" s="2"/>
      <c r="K46" s="2"/>
      <c r="L46" s="2"/>
      <c r="M46" s="2"/>
      <c r="N46" s="2"/>
      <c r="O46" s="2"/>
      <c r="P46" s="3"/>
    </row>
    <row r="47" spans="9:18" x14ac:dyDescent="0.25">
      <c r="I47" s="4" t="s">
        <v>27</v>
      </c>
      <c r="J47" s="2"/>
      <c r="K47" s="2"/>
      <c r="L47" s="2"/>
      <c r="M47" s="2"/>
      <c r="N47" s="2"/>
      <c r="O47" s="2"/>
      <c r="P47" s="3"/>
    </row>
    <row r="48" spans="9:18" x14ac:dyDescent="0.25">
      <c r="I48" s="4"/>
      <c r="J48" s="2"/>
      <c r="K48" s="2"/>
      <c r="L48" s="2"/>
      <c r="M48" s="2"/>
      <c r="N48" s="2"/>
      <c r="O48" s="2"/>
      <c r="P48" s="3"/>
    </row>
    <row r="49" spans="7:18" x14ac:dyDescent="0.25">
      <c r="I49" s="17">
        <v>0.04</v>
      </c>
      <c r="J49" s="6" t="s">
        <v>3</v>
      </c>
      <c r="K49" s="6" t="s">
        <v>4</v>
      </c>
      <c r="L49" s="2"/>
      <c r="M49" s="2"/>
      <c r="N49" s="2"/>
      <c r="O49" s="2"/>
      <c r="P49" s="3"/>
    </row>
    <row r="50" spans="7:18" x14ac:dyDescent="0.25">
      <c r="I50" s="5">
        <v>-35000</v>
      </c>
      <c r="J50" s="6" t="s">
        <v>1</v>
      </c>
      <c r="K50" s="6" t="s">
        <v>25</v>
      </c>
      <c r="L50" s="2"/>
      <c r="M50" s="2"/>
      <c r="N50" s="2"/>
      <c r="O50" s="2"/>
      <c r="P50" s="3"/>
    </row>
    <row r="51" spans="7:18" x14ac:dyDescent="0.25">
      <c r="I51" s="5">
        <v>4</v>
      </c>
      <c r="J51" s="6" t="s">
        <v>6</v>
      </c>
      <c r="K51" s="6" t="s">
        <v>26</v>
      </c>
      <c r="L51" s="2"/>
      <c r="M51" s="2"/>
      <c r="N51" s="2"/>
      <c r="O51" s="2"/>
      <c r="P51" s="3"/>
    </row>
    <row r="52" spans="7:18" x14ac:dyDescent="0.25">
      <c r="I52" s="5"/>
      <c r="J52" s="6" t="s">
        <v>7</v>
      </c>
      <c r="K52" s="6" t="s">
        <v>10</v>
      </c>
      <c r="L52" s="2"/>
      <c r="M52" s="2"/>
      <c r="N52" s="2"/>
      <c r="O52" s="2"/>
      <c r="P52" s="3"/>
    </row>
    <row r="53" spans="7:18" x14ac:dyDescent="0.25">
      <c r="I53" s="1"/>
      <c r="J53" s="2"/>
      <c r="K53" s="2"/>
      <c r="L53" s="2"/>
      <c r="M53" s="2"/>
      <c r="N53" s="2"/>
      <c r="O53" s="2"/>
      <c r="P53" s="3"/>
    </row>
    <row r="54" spans="7:18" x14ac:dyDescent="0.25">
      <c r="I54" s="1"/>
      <c r="J54" s="36">
        <f>FV(I49,I51,I50,,)</f>
        <v>148626.24000000017</v>
      </c>
      <c r="K54" s="16" t="s">
        <v>33</v>
      </c>
      <c r="L54" s="2"/>
      <c r="M54" s="2"/>
      <c r="N54" s="2"/>
      <c r="O54" s="2"/>
      <c r="P54" s="3"/>
    </row>
    <row r="55" spans="7:18" x14ac:dyDescent="0.25">
      <c r="I55" s="1"/>
      <c r="J55" s="2"/>
      <c r="K55" s="2"/>
      <c r="L55" s="2"/>
      <c r="M55" s="2"/>
      <c r="N55" s="2"/>
      <c r="O55" s="2"/>
      <c r="P55" s="3"/>
    </row>
    <row r="56" spans="7:18" x14ac:dyDescent="0.25">
      <c r="I56" s="1"/>
      <c r="J56" s="2"/>
      <c r="K56" s="2"/>
      <c r="L56" s="2"/>
      <c r="M56" s="2"/>
      <c r="N56" s="2"/>
      <c r="O56" s="2"/>
      <c r="P56" s="3"/>
    </row>
    <row r="57" spans="7:18" x14ac:dyDescent="0.25">
      <c r="I57" s="1"/>
      <c r="J57" s="39"/>
      <c r="K57" s="9" t="s">
        <v>28</v>
      </c>
      <c r="L57" s="2"/>
      <c r="M57" s="2"/>
      <c r="N57" s="2"/>
      <c r="O57" s="2"/>
      <c r="P57" s="3"/>
    </row>
    <row r="58" spans="7:18" x14ac:dyDescent="0.25">
      <c r="I58" s="1"/>
      <c r="J58" s="2"/>
      <c r="K58" s="2"/>
      <c r="L58" s="2"/>
      <c r="M58" s="2"/>
      <c r="N58" s="2"/>
      <c r="O58" s="2"/>
      <c r="P58" s="3"/>
    </row>
    <row r="59" spans="7:18" x14ac:dyDescent="0.25">
      <c r="I59" s="1"/>
      <c r="J59" s="2"/>
      <c r="K59" s="2"/>
      <c r="L59" s="2"/>
      <c r="M59" s="2"/>
      <c r="N59" s="2"/>
      <c r="O59" s="2"/>
      <c r="P59" s="3"/>
    </row>
    <row r="60" spans="7:18" ht="21" x14ac:dyDescent="0.4">
      <c r="G60" s="27" t="s">
        <v>68</v>
      </c>
      <c r="I60" s="24" t="s">
        <v>83</v>
      </c>
      <c r="J60" s="25"/>
      <c r="K60" s="25"/>
      <c r="L60" s="25"/>
      <c r="M60" s="25"/>
      <c r="N60" s="25"/>
      <c r="O60" s="26"/>
      <c r="P60" s="23"/>
      <c r="Q60" s="22"/>
      <c r="R60" s="22"/>
    </row>
    <row r="61" spans="7:18" ht="21" x14ac:dyDescent="0.4">
      <c r="G61" s="27"/>
      <c r="I61" s="24" t="s">
        <v>84</v>
      </c>
      <c r="J61" s="25"/>
      <c r="K61" s="25"/>
      <c r="L61" s="25"/>
      <c r="M61" s="25"/>
      <c r="N61" s="25"/>
      <c r="O61" s="26"/>
      <c r="P61" s="23"/>
      <c r="Q61" s="22"/>
      <c r="R61" s="22"/>
    </row>
    <row r="62" spans="7:18" ht="17.399999999999999" x14ac:dyDescent="0.3">
      <c r="I62" s="24" t="s">
        <v>69</v>
      </c>
      <c r="J62" s="25"/>
      <c r="K62" s="25"/>
      <c r="L62" s="25"/>
      <c r="M62" s="25"/>
      <c r="N62" s="25"/>
      <c r="O62" s="26"/>
      <c r="P62" s="23"/>
      <c r="Q62" s="22"/>
      <c r="R62" s="22"/>
    </row>
    <row r="63" spans="7:18" ht="17.399999999999999" x14ac:dyDescent="0.3">
      <c r="I63" s="24"/>
      <c r="J63" s="25"/>
      <c r="K63" s="25"/>
      <c r="L63" s="25"/>
      <c r="M63" s="25"/>
      <c r="N63" s="25"/>
      <c r="O63" s="26"/>
      <c r="P63" s="23"/>
      <c r="Q63" s="22"/>
      <c r="R63" s="22"/>
    </row>
    <row r="64" spans="7:18" ht="17.399999999999999" x14ac:dyDescent="0.3">
      <c r="I64" s="24"/>
      <c r="J64" s="25"/>
      <c r="K64" s="25"/>
      <c r="L64" s="25"/>
      <c r="M64" s="25"/>
      <c r="N64" s="25"/>
      <c r="O64" s="26"/>
      <c r="P64" s="23"/>
      <c r="Q64" s="22"/>
      <c r="R64" s="22"/>
    </row>
    <row r="65" spans="9:16" x14ac:dyDescent="0.25">
      <c r="I65" s="1"/>
      <c r="J65" s="2"/>
      <c r="K65" s="2"/>
      <c r="L65" s="2"/>
      <c r="M65" s="2"/>
      <c r="N65" s="2"/>
      <c r="O65" s="2"/>
      <c r="P65" s="3"/>
    </row>
    <row r="66" spans="9:16" x14ac:dyDescent="0.25">
      <c r="I66" s="1"/>
      <c r="J66" s="2"/>
      <c r="K66" s="2"/>
      <c r="L66" s="2"/>
      <c r="M66" s="2"/>
      <c r="N66" s="2"/>
      <c r="O66" s="2"/>
      <c r="P66" s="3"/>
    </row>
    <row r="67" spans="9:16" x14ac:dyDescent="0.25">
      <c r="I67" s="1"/>
      <c r="J67" s="2"/>
      <c r="K67" s="2"/>
      <c r="L67" s="2"/>
      <c r="M67" s="2"/>
      <c r="N67" s="2"/>
      <c r="O67" s="2"/>
      <c r="P67" s="3"/>
    </row>
    <row r="68" spans="9:16" x14ac:dyDescent="0.25">
      <c r="I68" s="1"/>
      <c r="J68" s="2"/>
      <c r="K68" s="2"/>
      <c r="L68" s="2"/>
      <c r="M68" s="2"/>
      <c r="N68" s="2"/>
      <c r="O68" s="2"/>
      <c r="P68" s="3"/>
    </row>
    <row r="69" spans="9:16" x14ac:dyDescent="0.25">
      <c r="I69" s="4" t="s">
        <v>0</v>
      </c>
      <c r="J69" s="2"/>
      <c r="K69" s="2"/>
      <c r="L69" s="2"/>
      <c r="M69" s="2"/>
      <c r="N69" s="2"/>
      <c r="O69" s="2"/>
      <c r="P69" s="3"/>
    </row>
    <row r="70" spans="9:16" x14ac:dyDescent="0.25">
      <c r="I70" s="4"/>
      <c r="J70" s="2"/>
      <c r="K70" s="2"/>
      <c r="L70" s="2"/>
      <c r="M70" s="2"/>
      <c r="N70" s="2"/>
      <c r="O70" s="2"/>
      <c r="P70" s="3"/>
    </row>
    <row r="71" spans="9:16" x14ac:dyDescent="0.25">
      <c r="I71" s="14">
        <v>0.05</v>
      </c>
      <c r="J71" s="6" t="s">
        <v>3</v>
      </c>
      <c r="K71" s="6" t="s">
        <v>4</v>
      </c>
      <c r="L71" s="2"/>
      <c r="M71" s="2"/>
      <c r="N71" s="2"/>
      <c r="O71" s="2"/>
      <c r="P71" s="3"/>
    </row>
    <row r="72" spans="9:16" x14ac:dyDescent="0.25">
      <c r="I72" s="5">
        <v>1000000</v>
      </c>
      <c r="J72" s="6" t="s">
        <v>14</v>
      </c>
      <c r="K72" s="6" t="s">
        <v>20</v>
      </c>
      <c r="L72" s="2"/>
      <c r="M72" s="2"/>
      <c r="N72" s="2"/>
      <c r="O72" s="2"/>
      <c r="P72" s="3"/>
    </row>
    <row r="73" spans="9:16" x14ac:dyDescent="0.25">
      <c r="I73" s="5">
        <v>10</v>
      </c>
      <c r="J73" s="6" t="s">
        <v>6</v>
      </c>
      <c r="K73" s="6" t="s">
        <v>5</v>
      </c>
      <c r="L73" s="2"/>
      <c r="M73" s="2"/>
      <c r="N73" s="2"/>
      <c r="O73" s="2"/>
      <c r="P73" s="3"/>
    </row>
    <row r="74" spans="9:16" x14ac:dyDescent="0.25">
      <c r="I74" s="5">
        <v>1</v>
      </c>
      <c r="J74" s="6" t="s">
        <v>7</v>
      </c>
      <c r="K74" s="6" t="s">
        <v>10</v>
      </c>
      <c r="L74" s="2"/>
      <c r="M74" s="2"/>
      <c r="N74" s="2"/>
      <c r="O74" s="2"/>
      <c r="P74" s="3"/>
    </row>
    <row r="75" spans="9:16" x14ac:dyDescent="0.25">
      <c r="I75" s="1"/>
      <c r="J75" s="2"/>
      <c r="K75" s="2"/>
      <c r="L75" s="2"/>
      <c r="M75" s="2"/>
      <c r="N75" s="2"/>
      <c r="O75" s="2"/>
      <c r="P75" s="3"/>
    </row>
    <row r="76" spans="9:16" x14ac:dyDescent="0.25">
      <c r="I76" s="1"/>
      <c r="J76" s="37">
        <f>PMT(I71,I73,,I72)</f>
        <v>-79504.574965456675</v>
      </c>
      <c r="K76" s="16" t="s">
        <v>34</v>
      </c>
      <c r="L76" s="2"/>
      <c r="M76" s="2"/>
      <c r="N76" s="2"/>
      <c r="O76" s="2"/>
      <c r="P76" s="3"/>
    </row>
    <row r="77" spans="9:16" ht="14.4" thickBot="1" x14ac:dyDescent="0.3">
      <c r="I77" s="11"/>
      <c r="J77" s="12"/>
      <c r="K77" s="12"/>
      <c r="L77" s="12"/>
      <c r="M77" s="12"/>
      <c r="N77" s="12"/>
      <c r="O77" s="12"/>
      <c r="P77" s="13"/>
    </row>
  </sheetData>
  <mergeCells count="1">
    <mergeCell ref="I1:P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57658-1042-4219-ABC1-D029C33809A9}">
  <dimension ref="A3:R116"/>
  <sheetViews>
    <sheetView rightToLeft="1" tabSelected="1" topLeftCell="A97" workbookViewId="0">
      <selection activeCell="T24" sqref="T24"/>
    </sheetView>
  </sheetViews>
  <sheetFormatPr defaultRowHeight="13.8" x14ac:dyDescent="0.25"/>
  <cols>
    <col min="6" max="6" width="8.796875" customWidth="1"/>
    <col min="9" max="9" width="12" bestFit="1" customWidth="1"/>
    <col min="10" max="10" width="13.59765625" bestFit="1" customWidth="1"/>
    <col min="11" max="11" width="10.59765625" bestFit="1" customWidth="1"/>
    <col min="12" max="12" width="10" bestFit="1" customWidth="1"/>
    <col min="13" max="13" width="11.5" bestFit="1" customWidth="1"/>
    <col min="14" max="14" width="13.59765625" bestFit="1" customWidth="1"/>
    <col min="15" max="15" width="18.5" bestFit="1" customWidth="1"/>
  </cols>
  <sheetData>
    <row r="3" spans="1:18" ht="21" x14ac:dyDescent="0.4">
      <c r="G3" s="27" t="s">
        <v>85</v>
      </c>
      <c r="I3" s="24" t="s">
        <v>163</v>
      </c>
      <c r="J3" s="25"/>
      <c r="K3" s="25"/>
      <c r="L3" s="25"/>
      <c r="M3" s="25"/>
      <c r="N3" s="25"/>
      <c r="O3" s="25"/>
      <c r="P3" s="25"/>
      <c r="Q3" s="22"/>
      <c r="R3" s="22"/>
    </row>
    <row r="4" spans="1:18" ht="21" x14ac:dyDescent="0.4">
      <c r="G4" s="27"/>
      <c r="I4" s="24" t="s">
        <v>86</v>
      </c>
      <c r="J4" s="25"/>
      <c r="K4" s="25"/>
      <c r="L4" s="25"/>
      <c r="M4" s="25"/>
      <c r="N4" s="25"/>
      <c r="O4" s="25"/>
      <c r="P4" s="25"/>
      <c r="Q4" s="22"/>
      <c r="R4" s="22"/>
    </row>
    <row r="5" spans="1:18" ht="17.399999999999999" x14ac:dyDescent="0.3">
      <c r="I5" s="24" t="s">
        <v>87</v>
      </c>
      <c r="J5" s="25"/>
      <c r="K5" s="25"/>
      <c r="L5" s="25"/>
      <c r="M5" s="25"/>
      <c r="N5" s="25"/>
      <c r="O5" s="25"/>
      <c r="P5" s="25"/>
      <c r="Q5" s="22"/>
      <c r="R5" s="22"/>
    </row>
    <row r="6" spans="1:18" ht="17.399999999999999" x14ac:dyDescent="0.3">
      <c r="I6" s="24" t="s">
        <v>88</v>
      </c>
      <c r="J6" s="25"/>
      <c r="K6" s="25"/>
      <c r="L6" s="25"/>
      <c r="M6" s="25"/>
      <c r="N6" s="25"/>
      <c r="O6" s="25"/>
      <c r="P6" s="25"/>
      <c r="Q6" s="22"/>
      <c r="R6" s="22"/>
    </row>
    <row r="7" spans="1:18" ht="17.399999999999999" x14ac:dyDescent="0.3">
      <c r="A7" s="58"/>
      <c r="B7" s="58"/>
      <c r="C7" s="58"/>
      <c r="D7" s="58"/>
      <c r="E7" s="58"/>
      <c r="F7" s="58"/>
      <c r="G7" s="58"/>
      <c r="H7" s="58"/>
      <c r="I7" s="24" t="s">
        <v>89</v>
      </c>
      <c r="J7" s="25"/>
      <c r="K7" s="25"/>
      <c r="L7" s="25"/>
      <c r="M7" s="25"/>
      <c r="N7" s="25"/>
      <c r="O7" s="25"/>
      <c r="P7" s="25"/>
      <c r="Q7" s="22"/>
      <c r="R7" s="22"/>
    </row>
    <row r="8" spans="1:18" ht="17.399999999999999" x14ac:dyDescent="0.3">
      <c r="A8" s="58"/>
      <c r="B8" s="58"/>
      <c r="C8" s="58"/>
      <c r="D8" s="58"/>
      <c r="E8" s="58"/>
      <c r="F8" s="58"/>
      <c r="G8" s="58"/>
      <c r="H8" s="58"/>
      <c r="I8" s="24" t="s">
        <v>90</v>
      </c>
      <c r="J8" s="25"/>
      <c r="K8" s="25"/>
      <c r="L8" s="25"/>
      <c r="M8" s="25"/>
      <c r="N8" s="25"/>
      <c r="O8" s="25"/>
      <c r="P8" s="25"/>
      <c r="Q8" s="22"/>
      <c r="R8" s="22"/>
    </row>
    <row r="9" spans="1:18" x14ac:dyDescent="0.25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</row>
    <row r="10" spans="1:18" x14ac:dyDescent="0.25">
      <c r="A10" s="58"/>
      <c r="B10" s="58"/>
      <c r="C10" s="58"/>
      <c r="D10" s="58"/>
      <c r="E10" s="58"/>
      <c r="F10" s="58"/>
      <c r="G10" s="58"/>
      <c r="H10" s="58"/>
      <c r="I10" s="74" t="s">
        <v>164</v>
      </c>
      <c r="J10" s="58"/>
      <c r="K10" s="58"/>
      <c r="L10" s="74" t="s">
        <v>165</v>
      </c>
      <c r="M10" s="58"/>
      <c r="N10" s="51"/>
      <c r="O10" s="74" t="s">
        <v>166</v>
      </c>
      <c r="P10" s="46"/>
      <c r="Q10" s="58"/>
      <c r="R10" s="58"/>
    </row>
    <row r="11" spans="1:18" x14ac:dyDescent="0.25">
      <c r="A11" s="58"/>
      <c r="B11" s="58"/>
      <c r="C11" s="58"/>
      <c r="D11" s="58"/>
      <c r="E11" s="58"/>
      <c r="F11" s="58"/>
      <c r="G11" s="58"/>
      <c r="H11" s="58"/>
      <c r="I11" s="58">
        <f>20*12</f>
        <v>240</v>
      </c>
      <c r="J11" s="58" t="s">
        <v>6</v>
      </c>
      <c r="K11" s="58"/>
      <c r="L11" s="46"/>
      <c r="M11" s="58"/>
      <c r="N11" s="51"/>
      <c r="O11" s="58"/>
      <c r="P11" s="42"/>
      <c r="Q11" s="58"/>
      <c r="R11" s="58"/>
    </row>
    <row r="12" spans="1:18" x14ac:dyDescent="0.25">
      <c r="A12" s="58"/>
      <c r="B12" s="58"/>
      <c r="C12" s="58"/>
      <c r="D12" s="58"/>
      <c r="E12" s="58"/>
      <c r="F12" s="58"/>
      <c r="G12" s="58"/>
      <c r="H12" s="58"/>
      <c r="I12" s="47" t="s">
        <v>109</v>
      </c>
      <c r="J12" s="58" t="s">
        <v>110</v>
      </c>
      <c r="K12" s="58"/>
      <c r="L12" s="58">
        <v>50</v>
      </c>
      <c r="M12" s="58" t="s">
        <v>1</v>
      </c>
      <c r="N12" s="51"/>
      <c r="O12" s="58"/>
      <c r="P12" s="58"/>
      <c r="Q12" s="58"/>
      <c r="R12" s="58"/>
    </row>
    <row r="13" spans="1:18" x14ac:dyDescent="0.25">
      <c r="A13" s="58"/>
      <c r="B13" s="58"/>
      <c r="C13" s="58"/>
      <c r="D13" s="58"/>
      <c r="E13" s="58"/>
      <c r="F13" s="58"/>
      <c r="G13" s="58"/>
      <c r="H13" s="58"/>
      <c r="I13" s="48">
        <v>-25000</v>
      </c>
      <c r="J13" s="58" t="s">
        <v>19</v>
      </c>
      <c r="K13" s="58"/>
      <c r="L13" s="44">
        <v>7.0000000000000001E-3</v>
      </c>
      <c r="M13" s="58" t="s">
        <v>111</v>
      </c>
      <c r="N13" s="51"/>
      <c r="O13" s="44"/>
      <c r="P13" s="58"/>
      <c r="Q13" s="58"/>
      <c r="R13" s="58"/>
    </row>
    <row r="14" spans="1:18" x14ac:dyDescent="0.25">
      <c r="A14" s="58"/>
      <c r="B14" s="58"/>
      <c r="C14" s="58"/>
      <c r="D14" s="58"/>
      <c r="E14" s="58"/>
      <c r="F14" s="58"/>
      <c r="G14" s="58"/>
      <c r="H14" s="58"/>
      <c r="I14" s="49">
        <v>7.0000000000000001E-3</v>
      </c>
      <c r="J14" s="58" t="s">
        <v>111</v>
      </c>
      <c r="K14" s="58"/>
      <c r="L14" s="58">
        <v>36</v>
      </c>
      <c r="M14" s="58" t="s">
        <v>6</v>
      </c>
      <c r="N14" s="51"/>
      <c r="O14" s="58">
        <v>-50</v>
      </c>
      <c r="P14" s="58" t="s">
        <v>1</v>
      </c>
      <c r="Q14" s="58"/>
      <c r="R14" s="58"/>
    </row>
    <row r="15" spans="1:18" x14ac:dyDescent="0.25">
      <c r="A15" s="58"/>
      <c r="B15" s="58"/>
      <c r="C15" s="58"/>
      <c r="D15" s="58"/>
      <c r="E15" s="58"/>
      <c r="F15" s="58"/>
      <c r="G15" s="58"/>
      <c r="H15" s="58"/>
      <c r="I15" s="46"/>
      <c r="J15" s="58" t="s">
        <v>6</v>
      </c>
      <c r="K15" s="58"/>
      <c r="L15" s="52">
        <f>FV(L13,L14,L12,,)</f>
        <v>-2039.0501658450703</v>
      </c>
      <c r="M15" s="41" t="s">
        <v>113</v>
      </c>
      <c r="N15" s="51"/>
      <c r="O15" s="44">
        <v>7.0000000000000001E-3</v>
      </c>
      <c r="P15" s="58" t="s">
        <v>111</v>
      </c>
      <c r="Q15" s="58"/>
      <c r="R15" s="58"/>
    </row>
    <row r="16" spans="1:18" x14ac:dyDescent="0.25">
      <c r="A16" s="58"/>
      <c r="B16" s="58"/>
      <c r="C16" s="58"/>
      <c r="D16" s="58"/>
      <c r="E16" s="58"/>
      <c r="F16" s="58"/>
      <c r="G16" s="58"/>
      <c r="H16" s="58"/>
      <c r="I16" s="47"/>
      <c r="J16" s="58"/>
      <c r="K16" s="58"/>
      <c r="L16" s="58">
        <f>240-36</f>
        <v>204</v>
      </c>
      <c r="M16" s="58" t="s">
        <v>70</v>
      </c>
      <c r="N16" s="51"/>
      <c r="O16" s="58">
        <v>144</v>
      </c>
      <c r="P16" s="58" t="s">
        <v>6</v>
      </c>
      <c r="Q16" s="58"/>
      <c r="R16" s="58"/>
    </row>
    <row r="17" spans="1:18" x14ac:dyDescent="0.25">
      <c r="A17" s="58"/>
      <c r="B17" s="58"/>
      <c r="C17" s="58"/>
      <c r="D17" s="58"/>
      <c r="E17" s="58"/>
      <c r="F17" s="58"/>
      <c r="G17" s="58"/>
      <c r="H17" s="58"/>
      <c r="I17" s="75">
        <f>FV(I14,I11,,I13)</f>
        <v>133356.11703577358</v>
      </c>
      <c r="J17" s="76" t="s">
        <v>112</v>
      </c>
      <c r="K17" s="58"/>
      <c r="L17" s="75">
        <f>FV(L13,L16,,L15)</f>
        <v>8461.3547495747407</v>
      </c>
      <c r="M17" s="77" t="s">
        <v>112</v>
      </c>
      <c r="N17" s="51"/>
      <c r="O17" s="78">
        <f>FV(O15,O16,O14,,)</f>
        <v>12360.785189812232</v>
      </c>
      <c r="P17" s="79" t="s">
        <v>112</v>
      </c>
      <c r="Q17" s="58"/>
      <c r="R17" s="58"/>
    </row>
    <row r="18" spans="1:18" x14ac:dyDescent="0.25">
      <c r="A18" s="58"/>
      <c r="B18" s="58"/>
      <c r="C18" s="58"/>
      <c r="D18" s="58"/>
      <c r="E18" s="58"/>
      <c r="F18" s="58"/>
      <c r="G18" s="58"/>
      <c r="H18" s="58"/>
      <c r="I18" s="58"/>
      <c r="J18" s="48"/>
      <c r="K18" s="58"/>
      <c r="L18" s="46"/>
      <c r="M18" s="58"/>
      <c r="N18" s="51"/>
      <c r="O18" s="58"/>
      <c r="P18" s="58"/>
      <c r="Q18" s="58"/>
      <c r="R18" s="58"/>
    </row>
    <row r="19" spans="1:18" x14ac:dyDescent="0.25">
      <c r="A19" s="58"/>
      <c r="B19" s="58"/>
      <c r="C19" s="58"/>
      <c r="D19" s="58"/>
      <c r="E19" s="58"/>
      <c r="F19" s="58"/>
      <c r="G19" s="58"/>
      <c r="H19" s="58"/>
      <c r="I19" s="58"/>
      <c r="J19" s="49"/>
      <c r="K19" s="58"/>
      <c r="L19" s="46"/>
      <c r="M19" s="58"/>
      <c r="N19" s="51"/>
      <c r="O19" s="44"/>
      <c r="P19" s="58"/>
      <c r="Q19" s="58"/>
      <c r="R19" s="58"/>
    </row>
    <row r="20" spans="1:18" x14ac:dyDescent="0.25">
      <c r="A20" s="58"/>
      <c r="B20" s="58"/>
      <c r="C20" s="58"/>
      <c r="D20" s="58"/>
      <c r="E20" s="58"/>
      <c r="F20" s="58"/>
      <c r="G20" s="58"/>
      <c r="H20" s="58"/>
      <c r="I20" s="58"/>
      <c r="J20" s="48"/>
      <c r="K20" s="58"/>
      <c r="L20" s="46"/>
      <c r="M20" s="58"/>
      <c r="N20" s="51"/>
      <c r="O20" s="80">
        <f>SUM(I17,L17,O17)</f>
        <v>154178.25697516056</v>
      </c>
      <c r="P20" s="58"/>
      <c r="Q20" s="58"/>
      <c r="R20" s="58"/>
    </row>
    <row r="21" spans="1:18" x14ac:dyDescent="0.25">
      <c r="A21" s="58"/>
      <c r="B21" s="58"/>
      <c r="C21" s="58"/>
      <c r="D21" s="58"/>
      <c r="E21" s="58"/>
      <c r="F21" s="58"/>
      <c r="G21" s="58"/>
      <c r="H21" s="58"/>
      <c r="I21" s="58"/>
      <c r="J21" s="49"/>
      <c r="K21" s="58"/>
      <c r="L21" s="46"/>
      <c r="M21" s="58"/>
      <c r="N21" s="51"/>
      <c r="O21" s="44"/>
      <c r="P21" s="58"/>
      <c r="Q21" s="58"/>
      <c r="R21" s="58"/>
    </row>
    <row r="22" spans="1:18" x14ac:dyDescent="0.25">
      <c r="A22" s="58"/>
      <c r="B22" s="58"/>
      <c r="C22" s="58"/>
      <c r="D22" s="58"/>
      <c r="E22" s="58"/>
      <c r="F22" s="58"/>
      <c r="G22" s="58"/>
      <c r="H22" s="58"/>
      <c r="I22" s="58"/>
      <c r="J22" s="48"/>
      <c r="K22" s="58"/>
      <c r="L22" s="46"/>
      <c r="M22" s="58"/>
      <c r="N22" s="51"/>
      <c r="O22" s="58"/>
      <c r="P22" s="58"/>
      <c r="Q22" s="58"/>
      <c r="R22" s="58"/>
    </row>
    <row r="23" spans="1:18" x14ac:dyDescent="0.25">
      <c r="A23" s="58"/>
      <c r="B23" s="58"/>
      <c r="C23" s="58"/>
      <c r="D23" s="58"/>
      <c r="E23" s="58"/>
      <c r="F23" s="58"/>
      <c r="G23" s="58"/>
      <c r="H23" s="58"/>
      <c r="I23" s="58"/>
      <c r="J23" s="49"/>
      <c r="K23" s="58"/>
      <c r="L23" s="46"/>
      <c r="M23" s="58"/>
      <c r="N23" s="51"/>
      <c r="O23" s="44"/>
      <c r="P23" s="58"/>
      <c r="Q23" s="58"/>
      <c r="R23" s="58"/>
    </row>
    <row r="24" spans="1:18" x14ac:dyDescent="0.25">
      <c r="H24" s="58"/>
      <c r="I24" s="58"/>
      <c r="J24" s="48"/>
      <c r="K24" s="58"/>
      <c r="L24" s="46"/>
      <c r="M24" s="58"/>
      <c r="N24" s="51"/>
      <c r="O24" s="58"/>
      <c r="P24" s="58"/>
      <c r="Q24" s="58"/>
      <c r="R24" s="58"/>
    </row>
    <row r="25" spans="1:18" x14ac:dyDescent="0.25">
      <c r="H25" s="58"/>
      <c r="I25" s="58"/>
      <c r="J25" s="49"/>
      <c r="K25" s="58"/>
      <c r="L25" s="46"/>
      <c r="M25" s="58"/>
      <c r="N25" s="51"/>
      <c r="O25" s="44"/>
      <c r="P25" s="58"/>
      <c r="Q25" s="58"/>
      <c r="R25" s="58"/>
    </row>
    <row r="26" spans="1:18" x14ac:dyDescent="0.25"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</row>
    <row r="34" spans="7:17" ht="21" x14ac:dyDescent="0.4">
      <c r="G34" s="27" t="s">
        <v>91</v>
      </c>
      <c r="I34" s="24" t="s">
        <v>92</v>
      </c>
      <c r="J34" s="25"/>
      <c r="K34" s="25"/>
      <c r="L34" s="25"/>
      <c r="M34" s="25"/>
      <c r="N34" s="25"/>
      <c r="O34" s="25"/>
      <c r="P34" s="25"/>
      <c r="Q34" s="22"/>
    </row>
    <row r="35" spans="7:17" ht="21" x14ac:dyDescent="0.4">
      <c r="G35" s="27"/>
      <c r="I35" s="24" t="s">
        <v>93</v>
      </c>
      <c r="J35" s="25"/>
      <c r="K35" s="25"/>
      <c r="L35" s="25"/>
      <c r="M35" s="25"/>
      <c r="N35" s="25"/>
      <c r="O35" s="25"/>
      <c r="P35" s="25"/>
      <c r="Q35" s="22"/>
    </row>
    <row r="36" spans="7:17" ht="17.399999999999999" x14ac:dyDescent="0.3">
      <c r="I36" s="24" t="s">
        <v>94</v>
      </c>
      <c r="J36" s="25"/>
      <c r="K36" s="25"/>
      <c r="L36" s="25"/>
      <c r="M36" s="25"/>
      <c r="N36" s="25"/>
      <c r="O36" s="25"/>
      <c r="P36" s="25"/>
      <c r="Q36" s="22"/>
    </row>
    <row r="37" spans="7:17" ht="17.399999999999999" x14ac:dyDescent="0.3">
      <c r="I37" s="24" t="s">
        <v>95</v>
      </c>
      <c r="J37" s="25"/>
      <c r="K37" s="25"/>
      <c r="L37" s="25"/>
      <c r="M37" s="25"/>
      <c r="N37" s="25"/>
      <c r="O37" s="25"/>
      <c r="P37" s="25"/>
      <c r="Q37" s="22"/>
    </row>
    <row r="38" spans="7:17" ht="17.399999999999999" x14ac:dyDescent="0.3">
      <c r="I38" s="24" t="s">
        <v>96</v>
      </c>
      <c r="J38" s="25"/>
      <c r="K38" s="25"/>
      <c r="L38" s="25"/>
      <c r="M38" s="25"/>
      <c r="N38" s="25"/>
      <c r="O38" s="25"/>
      <c r="P38" s="25"/>
      <c r="Q38" s="22"/>
    </row>
    <row r="39" spans="7:17" ht="17.399999999999999" x14ac:dyDescent="0.3">
      <c r="I39" s="24"/>
      <c r="J39" s="25"/>
      <c r="K39" s="25"/>
      <c r="L39" s="25"/>
      <c r="M39" s="25"/>
      <c r="N39" s="25"/>
      <c r="O39" s="25"/>
      <c r="P39" s="25"/>
      <c r="Q39" s="22"/>
    </row>
    <row r="40" spans="7:17" x14ac:dyDescent="0.25">
      <c r="I40" s="1"/>
      <c r="J40" s="2"/>
      <c r="K40" s="2"/>
      <c r="L40" s="2"/>
      <c r="M40" s="2"/>
      <c r="N40" s="2"/>
      <c r="O40" s="2"/>
      <c r="P40" s="3"/>
    </row>
    <row r="41" spans="7:17" x14ac:dyDescent="0.25">
      <c r="I41" s="1"/>
      <c r="J41" s="2"/>
      <c r="K41" s="2"/>
      <c r="L41" s="2"/>
      <c r="M41" s="2"/>
      <c r="N41" s="2"/>
      <c r="O41" s="2"/>
      <c r="P41" s="3"/>
    </row>
    <row r="42" spans="7:17" x14ac:dyDescent="0.25">
      <c r="I42" s="1"/>
      <c r="J42" s="2">
        <f>12*5</f>
        <v>60</v>
      </c>
      <c r="K42" s="2" t="s">
        <v>70</v>
      </c>
      <c r="L42" s="2"/>
      <c r="M42" s="2"/>
      <c r="N42" s="2"/>
      <c r="O42" s="2"/>
      <c r="P42" s="3"/>
    </row>
    <row r="43" spans="7:17" x14ac:dyDescent="0.25">
      <c r="I43" s="1"/>
      <c r="J43" s="2">
        <v>600000</v>
      </c>
      <c r="K43" s="2" t="s">
        <v>14</v>
      </c>
      <c r="L43" s="2"/>
      <c r="M43" s="2"/>
      <c r="N43" s="2"/>
      <c r="O43" s="2"/>
      <c r="P43" s="3"/>
    </row>
    <row r="44" spans="7:17" x14ac:dyDescent="0.25">
      <c r="I44" s="1"/>
      <c r="J44" s="82">
        <v>5.0000000000000001E-3</v>
      </c>
      <c r="K44" s="2" t="s">
        <v>71</v>
      </c>
      <c r="L44" s="2"/>
      <c r="M44" s="2"/>
      <c r="N44" s="2"/>
      <c r="O44" s="2"/>
      <c r="P44" s="3"/>
    </row>
    <row r="45" spans="7:17" x14ac:dyDescent="0.25">
      <c r="I45" s="1"/>
      <c r="J45" s="2"/>
      <c r="K45" s="81" t="s">
        <v>1</v>
      </c>
      <c r="L45" s="2"/>
      <c r="M45" s="2"/>
      <c r="N45" s="2"/>
      <c r="O45" s="2"/>
      <c r="P45" s="3"/>
    </row>
    <row r="46" spans="7:17" x14ac:dyDescent="0.25">
      <c r="I46" s="1"/>
      <c r="J46" s="2"/>
      <c r="K46" s="2"/>
      <c r="L46" s="2"/>
      <c r="M46" s="2"/>
      <c r="N46" s="2"/>
      <c r="O46" s="2"/>
      <c r="P46" s="3"/>
    </row>
    <row r="47" spans="7:17" x14ac:dyDescent="0.25">
      <c r="I47" s="1"/>
      <c r="J47" s="2" t="s">
        <v>114</v>
      </c>
      <c r="K47" s="83">
        <f>PMT(J44,J42,,J43)</f>
        <v>-8599.6809176567476</v>
      </c>
      <c r="L47" s="2"/>
      <c r="M47" s="2"/>
      <c r="N47" s="2"/>
      <c r="O47" s="2"/>
      <c r="P47" s="3"/>
    </row>
    <row r="48" spans="7:17" x14ac:dyDescent="0.25">
      <c r="I48" s="1"/>
      <c r="J48" s="2" t="s">
        <v>115</v>
      </c>
      <c r="K48" s="19">
        <f>PMT(J44,J42,,J43,1)</f>
        <v>-8556.8964354793516</v>
      </c>
      <c r="L48" s="2"/>
      <c r="M48" s="2"/>
      <c r="N48" s="2"/>
      <c r="O48" s="2"/>
      <c r="P48" s="3"/>
    </row>
    <row r="49" spans="7:17" x14ac:dyDescent="0.25">
      <c r="I49" s="4"/>
      <c r="J49" s="2"/>
      <c r="K49" s="2"/>
      <c r="L49" s="2"/>
      <c r="M49" s="2"/>
      <c r="N49" s="2"/>
      <c r="O49" s="2"/>
      <c r="P49" s="3"/>
    </row>
    <row r="50" spans="7:17" x14ac:dyDescent="0.25">
      <c r="I50" s="4"/>
      <c r="J50" s="2"/>
      <c r="K50" s="2"/>
      <c r="L50" s="2"/>
      <c r="M50" s="2"/>
      <c r="N50" s="2"/>
      <c r="O50" s="2"/>
      <c r="P50" s="3"/>
    </row>
    <row r="51" spans="7:17" x14ac:dyDescent="0.25">
      <c r="I51" s="14"/>
      <c r="J51" s="6"/>
      <c r="K51" s="6"/>
      <c r="L51" s="2"/>
      <c r="M51" s="2"/>
      <c r="N51" s="2"/>
      <c r="O51" s="2"/>
      <c r="P51" s="3"/>
    </row>
    <row r="52" spans="7:17" x14ac:dyDescent="0.25">
      <c r="I52" s="5"/>
      <c r="J52" s="6"/>
      <c r="K52" s="6"/>
      <c r="L52" s="2"/>
      <c r="M52" s="2"/>
      <c r="N52" s="2"/>
      <c r="O52" s="2"/>
      <c r="P52" s="3"/>
    </row>
    <row r="53" spans="7:17" x14ac:dyDescent="0.25">
      <c r="I53" s="5"/>
      <c r="J53" s="6"/>
      <c r="K53" s="6"/>
      <c r="L53" s="2"/>
      <c r="M53" s="2"/>
      <c r="N53" s="2"/>
      <c r="O53" s="2"/>
      <c r="P53" s="3"/>
    </row>
    <row r="54" spans="7:17" x14ac:dyDescent="0.25">
      <c r="I54" s="5"/>
      <c r="J54" s="6"/>
      <c r="K54" s="6"/>
      <c r="L54" s="2"/>
      <c r="M54" s="2"/>
      <c r="N54" s="2"/>
      <c r="O54" s="2"/>
      <c r="P54" s="3"/>
    </row>
    <row r="55" spans="7:17" x14ac:dyDescent="0.25">
      <c r="I55" s="1"/>
      <c r="J55" s="6"/>
      <c r="K55" s="2"/>
      <c r="L55" s="2"/>
      <c r="M55" s="2"/>
      <c r="N55" s="2"/>
      <c r="O55" s="2"/>
      <c r="P55" s="3"/>
    </row>
    <row r="56" spans="7:17" x14ac:dyDescent="0.25">
      <c r="I56" s="1"/>
      <c r="J56" s="6"/>
      <c r="K56" s="16"/>
      <c r="L56" s="2"/>
      <c r="M56" s="2"/>
      <c r="N56" s="2"/>
      <c r="O56" s="2"/>
      <c r="P56" s="3"/>
    </row>
    <row r="57" spans="7:17" ht="14.4" thickBot="1" x14ac:dyDescent="0.3">
      <c r="I57" s="11"/>
      <c r="J57" s="12"/>
      <c r="K57" s="12"/>
      <c r="L57" s="12"/>
      <c r="M57" s="12"/>
      <c r="N57" s="12"/>
      <c r="O57" s="12"/>
      <c r="P57" s="13"/>
    </row>
    <row r="64" spans="7:17" ht="21" x14ac:dyDescent="0.4">
      <c r="G64" s="27" t="s">
        <v>97</v>
      </c>
      <c r="I64" s="24" t="s">
        <v>98</v>
      </c>
      <c r="J64" s="25"/>
      <c r="K64" s="25"/>
      <c r="L64" s="25"/>
      <c r="M64" s="25"/>
      <c r="N64" s="25"/>
      <c r="O64" s="25"/>
      <c r="P64" s="25"/>
      <c r="Q64" s="22"/>
    </row>
    <row r="65" spans="7:17" ht="21" x14ac:dyDescent="0.4">
      <c r="G65" s="27"/>
      <c r="I65" s="24" t="s">
        <v>99</v>
      </c>
      <c r="J65" s="25"/>
      <c r="K65" s="25"/>
      <c r="L65" s="25"/>
      <c r="M65" s="25"/>
      <c r="N65" s="25"/>
      <c r="O65" s="25"/>
      <c r="P65" s="25"/>
      <c r="Q65" s="22"/>
    </row>
    <row r="66" spans="7:17" ht="17.399999999999999" x14ac:dyDescent="0.3">
      <c r="I66" s="24" t="s">
        <v>100</v>
      </c>
      <c r="J66" s="25"/>
      <c r="K66" s="25"/>
      <c r="L66" s="25"/>
      <c r="M66" s="25"/>
      <c r="N66" s="25"/>
      <c r="O66" s="25"/>
      <c r="P66" s="25"/>
      <c r="Q66" s="22"/>
    </row>
    <row r="67" spans="7:17" ht="17.399999999999999" x14ac:dyDescent="0.3">
      <c r="I67" s="24" t="s">
        <v>101</v>
      </c>
      <c r="J67" s="25"/>
      <c r="K67" s="25"/>
      <c r="L67" s="25"/>
      <c r="M67" s="25"/>
      <c r="N67" s="25"/>
      <c r="O67" s="25"/>
      <c r="P67" s="25"/>
      <c r="Q67" s="22"/>
    </row>
    <row r="68" spans="7:17" ht="17.399999999999999" x14ac:dyDescent="0.3">
      <c r="I68" s="24"/>
      <c r="J68" s="25"/>
      <c r="K68" s="25"/>
      <c r="L68" s="25"/>
      <c r="M68" s="25"/>
      <c r="N68" s="25"/>
      <c r="O68" s="25"/>
      <c r="P68" s="25"/>
      <c r="Q68" s="22"/>
    </row>
    <row r="69" spans="7:17" ht="17.399999999999999" x14ac:dyDescent="0.3">
      <c r="I69" s="24"/>
      <c r="J69" s="25"/>
      <c r="K69" s="25"/>
      <c r="L69" s="25"/>
      <c r="M69" s="25"/>
      <c r="N69" s="25"/>
      <c r="O69" s="25"/>
      <c r="P69" s="25"/>
      <c r="Q69" s="22"/>
    </row>
    <row r="70" spans="7:17" x14ac:dyDescent="0.25">
      <c r="I70" s="40" t="s">
        <v>116</v>
      </c>
      <c r="J70" s="41"/>
      <c r="K70" s="41"/>
      <c r="L70" s="2"/>
      <c r="M70" s="2"/>
      <c r="N70" s="2"/>
      <c r="O70" s="2"/>
      <c r="P70" s="3"/>
    </row>
    <row r="71" spans="7:17" x14ac:dyDescent="0.25">
      <c r="I71" s="74" t="s">
        <v>117</v>
      </c>
      <c r="J71" s="42"/>
      <c r="K71" s="58"/>
      <c r="L71" s="2"/>
      <c r="M71" s="74" t="s">
        <v>167</v>
      </c>
      <c r="N71" s="2"/>
      <c r="O71" s="2"/>
      <c r="P71" s="3"/>
    </row>
    <row r="72" spans="7:17" x14ac:dyDescent="0.25">
      <c r="I72" s="43"/>
      <c r="J72" s="42"/>
      <c r="K72" s="58"/>
      <c r="L72" s="2"/>
      <c r="M72" s="2"/>
      <c r="N72" s="2"/>
      <c r="O72" s="2"/>
      <c r="P72" s="3"/>
    </row>
    <row r="73" spans="7:17" x14ac:dyDescent="0.25">
      <c r="I73" s="45"/>
      <c r="J73" s="44">
        <v>0.02</v>
      </c>
      <c r="K73" s="58" t="s">
        <v>118</v>
      </c>
      <c r="L73" s="2"/>
      <c r="M73" s="44">
        <v>0.02</v>
      </c>
      <c r="N73" s="58" t="s">
        <v>118</v>
      </c>
      <c r="O73" s="2"/>
      <c r="P73" s="3"/>
    </row>
    <row r="74" spans="7:17" x14ac:dyDescent="0.25">
      <c r="I74" s="58"/>
      <c r="J74" s="58">
        <v>3</v>
      </c>
      <c r="K74" s="58" t="s">
        <v>6</v>
      </c>
      <c r="L74" s="2"/>
      <c r="M74" s="58">
        <v>10</v>
      </c>
      <c r="N74" s="58" t="s">
        <v>6</v>
      </c>
      <c r="O74" s="2"/>
      <c r="P74" s="3"/>
    </row>
    <row r="75" spans="7:17" x14ac:dyDescent="0.25">
      <c r="I75" s="58"/>
      <c r="J75" s="51">
        <v>2000</v>
      </c>
      <c r="K75" s="58" t="s">
        <v>1</v>
      </c>
      <c r="L75" s="2"/>
      <c r="M75" s="51">
        <v>-2400</v>
      </c>
      <c r="N75" s="58" t="s">
        <v>1</v>
      </c>
      <c r="O75" s="2"/>
      <c r="P75" s="3"/>
    </row>
    <row r="76" spans="7:17" x14ac:dyDescent="0.25">
      <c r="I76" s="58"/>
      <c r="J76" s="53">
        <f>FV(J73,J74,J75,,)</f>
        <v>-6120.7999999999929</v>
      </c>
      <c r="K76" s="54" t="s">
        <v>119</v>
      </c>
      <c r="L76" s="2"/>
      <c r="M76" s="53"/>
      <c r="N76" s="54"/>
      <c r="O76" s="2"/>
      <c r="P76" s="3"/>
    </row>
    <row r="77" spans="7:17" x14ac:dyDescent="0.25">
      <c r="I77" s="58"/>
      <c r="J77" s="84">
        <f>FV(J73,10,,J76)</f>
        <v>7461.2210459039006</v>
      </c>
      <c r="K77" s="85" t="s">
        <v>120</v>
      </c>
      <c r="L77" s="2"/>
      <c r="M77" s="84">
        <f>FV(M73,M74,M75,,)</f>
        <v>26279.330399370851</v>
      </c>
      <c r="N77" s="85" t="s">
        <v>120</v>
      </c>
      <c r="O77" s="87">
        <f>J77+M77</f>
        <v>33740.551445274752</v>
      </c>
      <c r="P77" s="3"/>
    </row>
    <row r="78" spans="7:17" x14ac:dyDescent="0.25">
      <c r="I78" s="58"/>
      <c r="J78" s="58"/>
      <c r="K78" s="58"/>
      <c r="L78" s="2"/>
      <c r="M78" s="2"/>
      <c r="N78" s="2"/>
      <c r="O78" s="2"/>
      <c r="P78" s="3"/>
    </row>
    <row r="79" spans="7:17" x14ac:dyDescent="0.25">
      <c r="I79" s="4"/>
      <c r="J79" s="2"/>
      <c r="K79" s="2"/>
      <c r="L79" s="2"/>
      <c r="M79" s="2"/>
      <c r="N79" s="2"/>
      <c r="O79" s="2"/>
      <c r="P79" s="3"/>
    </row>
    <row r="80" spans="7:17" x14ac:dyDescent="0.25">
      <c r="I80" s="40" t="s">
        <v>121</v>
      </c>
      <c r="J80" s="2">
        <v>-30000</v>
      </c>
      <c r="K80" s="81" t="s">
        <v>19</v>
      </c>
      <c r="L80" s="2"/>
      <c r="M80" s="2"/>
      <c r="N80" s="2"/>
      <c r="O80" s="2"/>
      <c r="P80" s="3"/>
    </row>
    <row r="81" spans="7:17" x14ac:dyDescent="0.25">
      <c r="I81" s="14"/>
      <c r="J81" s="44">
        <v>0.02</v>
      </c>
      <c r="K81" s="58" t="s">
        <v>118</v>
      </c>
      <c r="L81" s="2"/>
      <c r="M81" s="2"/>
      <c r="N81" s="2"/>
      <c r="O81" s="2"/>
      <c r="P81" s="3"/>
    </row>
    <row r="82" spans="7:17" x14ac:dyDescent="0.25">
      <c r="I82" s="5"/>
      <c r="J82" s="58">
        <f>13-4</f>
        <v>9</v>
      </c>
      <c r="K82" s="58" t="s">
        <v>6</v>
      </c>
      <c r="L82" s="2"/>
      <c r="M82" s="2"/>
      <c r="N82" s="2"/>
      <c r="O82" s="2"/>
      <c r="P82" s="3"/>
    </row>
    <row r="83" spans="7:17" x14ac:dyDescent="0.25">
      <c r="I83" s="5"/>
      <c r="J83" s="51">
        <v>0</v>
      </c>
      <c r="K83" s="58" t="s">
        <v>1</v>
      </c>
      <c r="L83" s="2"/>
      <c r="M83" s="2"/>
      <c r="N83" s="2"/>
      <c r="O83" s="2"/>
      <c r="P83" s="3"/>
    </row>
    <row r="84" spans="7:17" x14ac:dyDescent="0.25">
      <c r="I84" s="5"/>
      <c r="J84" s="88">
        <f>FV(J81,J82,J83,J80)</f>
        <v>35852.777058669322</v>
      </c>
      <c r="K84" s="54" t="s">
        <v>120</v>
      </c>
      <c r="L84" s="2"/>
      <c r="M84" s="2"/>
      <c r="N84" s="2"/>
      <c r="O84" s="2"/>
      <c r="P84" s="3"/>
    </row>
    <row r="85" spans="7:17" x14ac:dyDescent="0.25">
      <c r="I85" s="1"/>
      <c r="J85" s="6"/>
      <c r="K85" s="2"/>
      <c r="L85" s="2"/>
      <c r="M85" s="2"/>
      <c r="N85" s="2"/>
      <c r="O85" s="2"/>
      <c r="P85" s="3"/>
    </row>
    <row r="86" spans="7:17" x14ac:dyDescent="0.25">
      <c r="I86" s="1"/>
      <c r="J86" s="6"/>
      <c r="K86" s="16"/>
      <c r="L86" s="2"/>
      <c r="M86" s="2"/>
      <c r="N86" s="2"/>
      <c r="O86" s="2"/>
      <c r="P86" s="3"/>
    </row>
    <row r="87" spans="7:17" ht="14.4" thickBot="1" x14ac:dyDescent="0.3">
      <c r="I87" s="11"/>
      <c r="J87" s="12"/>
      <c r="K87" s="12"/>
      <c r="L87" s="12"/>
      <c r="M87" s="12"/>
      <c r="N87" s="12"/>
      <c r="O87" s="12"/>
      <c r="P87" s="13"/>
    </row>
    <row r="93" spans="7:17" ht="21" x14ac:dyDescent="0.4">
      <c r="G93" s="27" t="s">
        <v>102</v>
      </c>
      <c r="I93" s="24" t="s">
        <v>103</v>
      </c>
      <c r="J93" s="25"/>
      <c r="K93" s="25"/>
      <c r="L93" s="25"/>
      <c r="M93" s="25"/>
      <c r="N93" s="25"/>
      <c r="O93" s="25"/>
      <c r="P93" s="25"/>
      <c r="Q93" s="22"/>
    </row>
    <row r="94" spans="7:17" ht="21" x14ac:dyDescent="0.4">
      <c r="G94" s="27"/>
      <c r="I94" s="24" t="s">
        <v>104</v>
      </c>
      <c r="J94" s="25"/>
      <c r="K94" s="25"/>
      <c r="L94" s="25"/>
      <c r="M94" s="25"/>
      <c r="N94" s="25"/>
      <c r="O94" s="25"/>
      <c r="P94" s="25"/>
      <c r="Q94" s="22"/>
    </row>
    <row r="95" spans="7:17" ht="17.399999999999999" x14ac:dyDescent="0.3">
      <c r="I95" s="24" t="s">
        <v>105</v>
      </c>
      <c r="J95" s="25"/>
      <c r="K95" s="25"/>
      <c r="L95" s="25"/>
      <c r="M95" s="25"/>
      <c r="N95" s="25"/>
      <c r="O95" s="25"/>
      <c r="P95" s="25"/>
      <c r="Q95" s="22"/>
    </row>
    <row r="96" spans="7:17" ht="17.399999999999999" x14ac:dyDescent="0.3">
      <c r="I96" s="24" t="s">
        <v>106</v>
      </c>
      <c r="J96" s="25"/>
      <c r="K96" s="25"/>
      <c r="L96" s="25"/>
      <c r="M96" s="25"/>
      <c r="N96" s="25"/>
      <c r="O96" s="25"/>
      <c r="P96" s="25"/>
      <c r="Q96" s="22"/>
    </row>
    <row r="97" spans="9:17" ht="17.399999999999999" x14ac:dyDescent="0.3">
      <c r="I97" s="24" t="s">
        <v>107</v>
      </c>
      <c r="J97" s="25"/>
      <c r="K97" s="25"/>
      <c r="L97" s="25"/>
      <c r="M97" s="25"/>
      <c r="N97" s="25"/>
      <c r="O97" s="25"/>
      <c r="P97" s="25"/>
      <c r="Q97" s="22"/>
    </row>
    <row r="98" spans="9:17" ht="17.399999999999999" x14ac:dyDescent="0.3">
      <c r="I98" s="24" t="s">
        <v>108</v>
      </c>
      <c r="J98" s="25"/>
      <c r="K98" s="25"/>
      <c r="L98" s="25"/>
      <c r="M98" s="25"/>
      <c r="N98" s="25"/>
      <c r="O98" s="25"/>
      <c r="P98" s="25"/>
      <c r="Q98" s="22"/>
    </row>
    <row r="99" spans="9:17" x14ac:dyDescent="0.25">
      <c r="I99" s="1"/>
      <c r="J99" s="2"/>
      <c r="K99" s="2"/>
      <c r="L99" s="2"/>
      <c r="M99" s="2"/>
      <c r="N99" s="2"/>
      <c r="O99" s="2"/>
      <c r="P99" s="3"/>
    </row>
    <row r="100" spans="9:17" x14ac:dyDescent="0.25">
      <c r="I100" s="89" t="s">
        <v>122</v>
      </c>
      <c r="J100" s="90"/>
      <c r="K100" s="58"/>
      <c r="L100" s="2"/>
      <c r="M100" s="93" t="s">
        <v>125</v>
      </c>
      <c r="N100" s="94"/>
      <c r="O100" s="58"/>
      <c r="P100" s="3"/>
    </row>
    <row r="101" spans="9:17" x14ac:dyDescent="0.25">
      <c r="I101" s="58" t="s">
        <v>123</v>
      </c>
      <c r="J101" s="58">
        <v>15</v>
      </c>
      <c r="K101" s="58" t="s">
        <v>70</v>
      </c>
      <c r="L101" s="2"/>
      <c r="M101" s="58" t="s">
        <v>126</v>
      </c>
      <c r="N101" s="58">
        <v>-500</v>
      </c>
      <c r="O101" s="58" t="s">
        <v>1</v>
      </c>
      <c r="P101" s="3"/>
    </row>
    <row r="102" spans="9:17" x14ac:dyDescent="0.25">
      <c r="I102" s="58" t="s">
        <v>124</v>
      </c>
      <c r="J102" s="58">
        <f>J101*12</f>
        <v>180</v>
      </c>
      <c r="K102" s="58" t="s">
        <v>6</v>
      </c>
      <c r="L102" s="2"/>
      <c r="M102" s="58" t="s">
        <v>123</v>
      </c>
      <c r="N102" s="58">
        <v>5</v>
      </c>
      <c r="O102" s="58" t="s">
        <v>70</v>
      </c>
      <c r="P102" s="3"/>
    </row>
    <row r="103" spans="9:17" x14ac:dyDescent="0.25">
      <c r="I103" s="58" t="s">
        <v>8</v>
      </c>
      <c r="J103" s="28">
        <v>0.01</v>
      </c>
      <c r="K103" s="58" t="s">
        <v>3</v>
      </c>
      <c r="L103" s="2"/>
      <c r="M103" s="58" t="s">
        <v>124</v>
      </c>
      <c r="N103" s="58">
        <f>N102*12</f>
        <v>60</v>
      </c>
      <c r="O103" s="58" t="s">
        <v>6</v>
      </c>
      <c r="P103" s="3"/>
    </row>
    <row r="104" spans="9:17" x14ac:dyDescent="0.25">
      <c r="I104" s="1"/>
      <c r="J104" s="2">
        <v>2000</v>
      </c>
      <c r="K104" s="2" t="s">
        <v>1</v>
      </c>
      <c r="L104" s="2"/>
      <c r="M104" s="58" t="s">
        <v>8</v>
      </c>
      <c r="N104" s="28">
        <v>5.0000000000000001E-3</v>
      </c>
      <c r="O104" s="58" t="s">
        <v>3</v>
      </c>
      <c r="P104" s="3"/>
    </row>
    <row r="105" spans="9:17" x14ac:dyDescent="0.25">
      <c r="I105" s="28">
        <v>5.0000000000000001E-3</v>
      </c>
      <c r="J105" s="91">
        <f>FV(J103,J102,J104,,)</f>
        <v>-999160.39507123595</v>
      </c>
      <c r="K105" s="81" t="s">
        <v>168</v>
      </c>
      <c r="L105" s="2"/>
      <c r="M105" s="2"/>
      <c r="N105" s="95">
        <f>FV(N104,N103,N101,,)</f>
        <v>34885.015254930375</v>
      </c>
      <c r="O105" s="2" t="s">
        <v>170</v>
      </c>
      <c r="P105" s="3"/>
    </row>
    <row r="106" spans="9:17" x14ac:dyDescent="0.25">
      <c r="I106" s="1">
        <f>360-180</f>
        <v>180</v>
      </c>
      <c r="J106" s="86">
        <f>FV(I105,I106,,J105)</f>
        <v>2452033.0931966351</v>
      </c>
      <c r="K106" s="92" t="s">
        <v>169</v>
      </c>
      <c r="L106" s="2"/>
      <c r="M106" s="2"/>
      <c r="N106" s="96">
        <f>FV(N104,P106,,N105)</f>
        <v>-63469.682821486604</v>
      </c>
      <c r="O106" s="97" t="s">
        <v>169</v>
      </c>
      <c r="P106" s="3">
        <v>120</v>
      </c>
    </row>
    <row r="107" spans="9:17" x14ac:dyDescent="0.25">
      <c r="I107" s="1"/>
      <c r="J107" s="2"/>
      <c r="K107" s="2"/>
      <c r="L107" s="2"/>
      <c r="M107" s="2"/>
      <c r="N107" s="2"/>
      <c r="O107" s="2"/>
      <c r="P107" s="3"/>
    </row>
    <row r="108" spans="9:17" x14ac:dyDescent="0.25">
      <c r="I108" s="4"/>
      <c r="J108" s="2"/>
      <c r="K108" s="2"/>
      <c r="L108" s="2"/>
      <c r="M108" s="2"/>
      <c r="N108" s="2"/>
      <c r="O108" s="2"/>
      <c r="P108" s="3"/>
    </row>
    <row r="109" spans="9:17" x14ac:dyDescent="0.25">
      <c r="I109" s="98" t="s">
        <v>127</v>
      </c>
      <c r="J109" s="99"/>
      <c r="K109" s="58"/>
      <c r="L109" s="2"/>
      <c r="M109" s="2"/>
      <c r="N109" s="2"/>
      <c r="O109" s="2"/>
      <c r="P109" s="3"/>
    </row>
    <row r="110" spans="9:17" x14ac:dyDescent="0.25">
      <c r="I110" s="58" t="s">
        <v>123</v>
      </c>
      <c r="J110" s="58">
        <v>10</v>
      </c>
      <c r="K110" s="58" t="s">
        <v>70</v>
      </c>
      <c r="L110" s="2"/>
      <c r="M110" s="2"/>
      <c r="N110" s="100">
        <f>J106+N106+J114</f>
        <v>2716322.1039880607</v>
      </c>
      <c r="O110" s="2"/>
      <c r="P110" s="3"/>
    </row>
    <row r="111" spans="9:17" x14ac:dyDescent="0.25">
      <c r="I111" s="58" t="s">
        <v>124</v>
      </c>
      <c r="J111" s="58">
        <f>J110*12</f>
        <v>120</v>
      </c>
      <c r="K111" s="58" t="s">
        <v>6</v>
      </c>
      <c r="L111" s="2"/>
      <c r="M111" s="2"/>
      <c r="N111" s="2"/>
      <c r="O111" s="2"/>
      <c r="P111" s="3"/>
    </row>
    <row r="112" spans="9:17" x14ac:dyDescent="0.25">
      <c r="I112" s="58" t="s">
        <v>8</v>
      </c>
      <c r="J112" s="28">
        <v>5.0000000000000001E-3</v>
      </c>
      <c r="K112" s="58" t="s">
        <v>3</v>
      </c>
      <c r="L112" s="2"/>
      <c r="M112" s="2"/>
      <c r="N112" s="2"/>
      <c r="O112" s="2"/>
      <c r="P112" s="3"/>
    </row>
    <row r="113" spans="9:16" x14ac:dyDescent="0.25">
      <c r="I113" s="58"/>
      <c r="J113" s="58">
        <v>-2000</v>
      </c>
      <c r="K113" s="2" t="s">
        <v>1</v>
      </c>
      <c r="L113" s="2"/>
      <c r="M113" s="2"/>
      <c r="N113" s="2"/>
      <c r="O113" s="2"/>
      <c r="P113" s="3"/>
    </row>
    <row r="114" spans="9:16" x14ac:dyDescent="0.25">
      <c r="I114" s="1"/>
      <c r="J114" s="86">
        <f>FV(J112,J111,J113,,)</f>
        <v>327758.69361291209</v>
      </c>
      <c r="K114" s="92" t="s">
        <v>169</v>
      </c>
      <c r="L114" s="2"/>
      <c r="M114" s="2"/>
      <c r="N114" s="2"/>
      <c r="O114" s="2"/>
      <c r="P114" s="3"/>
    </row>
    <row r="115" spans="9:16" x14ac:dyDescent="0.25">
      <c r="I115" s="1"/>
      <c r="J115" s="6"/>
      <c r="K115" s="16"/>
      <c r="L115" s="2"/>
      <c r="M115" s="2"/>
      <c r="N115" s="2"/>
      <c r="O115" s="2"/>
      <c r="P115" s="3"/>
    </row>
    <row r="116" spans="9:16" ht="14.4" thickBot="1" x14ac:dyDescent="0.3">
      <c r="I116" s="11"/>
      <c r="J116" s="12"/>
      <c r="K116" s="12"/>
      <c r="L116" s="12"/>
      <c r="M116" s="12"/>
      <c r="N116" s="12"/>
      <c r="O116" s="12"/>
      <c r="P116" s="1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8EA15-74DE-4E88-8DC1-F05DCAEBD732}">
  <dimension ref="F5:S121"/>
  <sheetViews>
    <sheetView rightToLeft="1" topLeftCell="D59" workbookViewId="0">
      <selection activeCell="G105" sqref="G105"/>
    </sheetView>
  </sheetViews>
  <sheetFormatPr defaultRowHeight="13.8" x14ac:dyDescent="0.25"/>
  <sheetData>
    <row r="5" spans="6:18" ht="21" x14ac:dyDescent="0.4">
      <c r="G5" s="27" t="s">
        <v>128</v>
      </c>
      <c r="H5" s="50"/>
      <c r="I5" s="56" t="s">
        <v>129</v>
      </c>
      <c r="J5" s="25"/>
      <c r="K5" s="25"/>
      <c r="L5" s="25"/>
      <c r="M5" s="25"/>
      <c r="N5" s="25"/>
      <c r="O5" s="25"/>
      <c r="P5" s="25"/>
      <c r="Q5" s="22"/>
      <c r="R5" s="22"/>
    </row>
    <row r="6" spans="6:18" s="50" customFormat="1" ht="17.399999999999999" x14ac:dyDescent="0.3">
      <c r="F6" s="55"/>
      <c r="G6" s="55"/>
      <c r="I6" s="56" t="s">
        <v>130</v>
      </c>
      <c r="J6" s="25"/>
      <c r="K6" s="25"/>
      <c r="L6" s="25"/>
      <c r="M6" s="25"/>
      <c r="N6" s="25"/>
      <c r="O6" s="25"/>
      <c r="P6" s="25"/>
      <c r="Q6" s="22"/>
      <c r="R6" s="22"/>
    </row>
    <row r="7" spans="6:18" s="50" customFormat="1" ht="17.399999999999999" x14ac:dyDescent="0.3">
      <c r="F7" s="55"/>
      <c r="G7" s="55"/>
      <c r="I7" s="56" t="s">
        <v>131</v>
      </c>
      <c r="J7" s="25"/>
      <c r="K7" s="25"/>
      <c r="L7" s="25"/>
      <c r="M7" s="25"/>
      <c r="N7" s="25"/>
      <c r="O7" s="25"/>
      <c r="P7" s="25"/>
      <c r="Q7" s="22"/>
      <c r="R7" s="22"/>
    </row>
    <row r="8" spans="6:18" ht="17.399999999999999" x14ac:dyDescent="0.3">
      <c r="F8" s="55"/>
      <c r="G8" s="55"/>
      <c r="H8" s="50"/>
      <c r="I8" s="24" t="s">
        <v>132</v>
      </c>
      <c r="J8" s="25"/>
      <c r="K8" s="25"/>
      <c r="L8" s="25"/>
      <c r="M8" s="25"/>
      <c r="N8" s="25"/>
      <c r="O8" s="25"/>
      <c r="P8" s="25"/>
      <c r="Q8" s="22"/>
      <c r="R8" s="22"/>
    </row>
    <row r="9" spans="6:18" ht="17.399999999999999" x14ac:dyDescent="0.3">
      <c r="F9" s="55"/>
      <c r="G9" s="55"/>
      <c r="H9" s="50"/>
      <c r="I9" s="24"/>
      <c r="J9" s="25"/>
      <c r="K9" s="25"/>
      <c r="L9" s="25"/>
      <c r="M9" s="25"/>
      <c r="N9" s="25"/>
      <c r="O9" s="25"/>
      <c r="P9" s="25"/>
      <c r="Q9" s="22"/>
      <c r="R9" s="22"/>
    </row>
    <row r="10" spans="6:18" x14ac:dyDescent="0.25">
      <c r="G10" s="50"/>
      <c r="H10" s="55"/>
      <c r="I10" s="59" t="s">
        <v>147</v>
      </c>
      <c r="J10" s="55"/>
      <c r="K10" s="55"/>
      <c r="L10" s="55"/>
      <c r="M10" s="55"/>
      <c r="N10" s="55"/>
      <c r="O10" s="2"/>
      <c r="P10" s="3"/>
      <c r="Q10" s="55"/>
      <c r="R10" s="55"/>
    </row>
    <row r="11" spans="6:18" x14ac:dyDescent="0.25">
      <c r="G11" s="50"/>
      <c r="H11" s="55"/>
      <c r="I11" s="1"/>
      <c r="J11" s="55"/>
      <c r="K11" s="55"/>
      <c r="L11" s="55"/>
      <c r="M11" s="55"/>
      <c r="N11" s="55"/>
      <c r="O11" s="2"/>
      <c r="P11" s="3"/>
      <c r="Q11" s="55"/>
      <c r="R11" s="55"/>
    </row>
    <row r="12" spans="6:18" ht="41.4" x14ac:dyDescent="0.25">
      <c r="G12" s="50"/>
      <c r="H12" s="55"/>
      <c r="I12" s="1"/>
      <c r="J12" s="60" t="s">
        <v>148</v>
      </c>
      <c r="K12" s="60" t="s">
        <v>149</v>
      </c>
      <c r="L12" s="61"/>
      <c r="M12" s="55"/>
      <c r="N12" s="55"/>
      <c r="O12" s="2"/>
      <c r="P12" s="3"/>
      <c r="Q12" s="55"/>
      <c r="R12" s="55"/>
    </row>
    <row r="13" spans="6:18" x14ac:dyDescent="0.25">
      <c r="G13" s="50"/>
      <c r="H13" s="55"/>
      <c r="I13" s="1"/>
      <c r="J13" s="61"/>
      <c r="K13" s="61">
        <v>60</v>
      </c>
      <c r="L13" s="61" t="s">
        <v>70</v>
      </c>
      <c r="M13" s="55"/>
      <c r="N13" s="55"/>
      <c r="O13" s="2"/>
      <c r="P13" s="3"/>
      <c r="Q13" s="55"/>
      <c r="R13" s="55"/>
    </row>
    <row r="14" spans="6:18" x14ac:dyDescent="0.25">
      <c r="G14" s="50"/>
      <c r="H14" s="50"/>
      <c r="I14" s="1"/>
      <c r="J14" s="61"/>
      <c r="K14" s="62">
        <v>8.0000000000000002E-3</v>
      </c>
      <c r="L14" s="61" t="s">
        <v>71</v>
      </c>
      <c r="M14" s="55"/>
      <c r="N14" s="55"/>
      <c r="O14" s="2"/>
      <c r="P14" s="3"/>
      <c r="Q14" s="50"/>
    </row>
    <row r="15" spans="6:18" x14ac:dyDescent="0.25">
      <c r="G15" s="50"/>
      <c r="H15" s="50"/>
      <c r="I15" s="1"/>
      <c r="J15" s="61"/>
      <c r="K15" s="61"/>
      <c r="L15" s="61" t="s">
        <v>19</v>
      </c>
      <c r="M15" s="55"/>
      <c r="N15" s="55"/>
      <c r="O15" s="2"/>
      <c r="P15" s="3"/>
      <c r="Q15" s="50"/>
    </row>
    <row r="16" spans="6:18" x14ac:dyDescent="0.25">
      <c r="G16" s="50"/>
      <c r="H16" s="50"/>
      <c r="I16" s="1"/>
      <c r="J16" s="61">
        <v>900</v>
      </c>
      <c r="K16" s="61">
        <v>1200</v>
      </c>
      <c r="L16" s="61" t="s">
        <v>1</v>
      </c>
      <c r="M16" s="55"/>
      <c r="N16" s="55"/>
      <c r="O16" s="2"/>
      <c r="P16" s="3"/>
      <c r="Q16" s="50"/>
    </row>
    <row r="17" spans="7:17" x14ac:dyDescent="0.25">
      <c r="G17" s="50"/>
      <c r="H17" s="50"/>
      <c r="I17" s="1"/>
      <c r="J17" s="61">
        <v>36</v>
      </c>
      <c r="K17" s="61">
        <v>24</v>
      </c>
      <c r="L17" s="61" t="s">
        <v>150</v>
      </c>
      <c r="M17" s="55"/>
      <c r="N17" s="55"/>
      <c r="O17" s="2"/>
      <c r="P17" s="3"/>
      <c r="Q17" s="50"/>
    </row>
    <row r="18" spans="7:17" x14ac:dyDescent="0.25">
      <c r="G18" s="50"/>
      <c r="H18" s="50"/>
      <c r="I18" s="1"/>
      <c r="J18" s="55"/>
      <c r="K18" s="55"/>
      <c r="L18" s="55"/>
      <c r="M18" s="55"/>
      <c r="N18" s="55"/>
      <c r="O18" s="2"/>
      <c r="P18" s="3"/>
      <c r="Q18" s="50"/>
    </row>
    <row r="19" spans="7:17" x14ac:dyDescent="0.25">
      <c r="G19" s="50"/>
      <c r="H19" s="50"/>
      <c r="I19" s="59" t="s">
        <v>151</v>
      </c>
      <c r="J19" s="55"/>
      <c r="K19" s="55"/>
      <c r="L19" s="55"/>
      <c r="M19" s="55"/>
      <c r="N19" s="55"/>
      <c r="O19" s="2"/>
      <c r="P19" s="3"/>
      <c r="Q19" s="50"/>
    </row>
    <row r="20" spans="7:17" x14ac:dyDescent="0.25">
      <c r="G20" s="50"/>
      <c r="H20" s="50"/>
      <c r="I20" s="1" t="s">
        <v>152</v>
      </c>
      <c r="J20" s="55"/>
      <c r="K20" s="55"/>
      <c r="L20" s="55"/>
      <c r="M20" s="55"/>
      <c r="N20" s="55"/>
      <c r="O20" s="2"/>
      <c r="P20" s="3"/>
      <c r="Q20" s="50"/>
    </row>
    <row r="21" spans="7:17" x14ac:dyDescent="0.25">
      <c r="G21" s="50"/>
      <c r="H21" s="50"/>
      <c r="I21" s="1" t="s">
        <v>153</v>
      </c>
      <c r="J21" s="55"/>
      <c r="K21" s="55"/>
      <c r="L21" s="55"/>
      <c r="M21" s="55"/>
      <c r="N21" s="55"/>
      <c r="O21" s="2"/>
      <c r="P21" s="3"/>
      <c r="Q21" s="50"/>
    </row>
    <row r="22" spans="7:17" x14ac:dyDescent="0.25">
      <c r="G22" s="50"/>
      <c r="H22" s="50"/>
      <c r="I22" s="63">
        <f>-FV(K14,K17,K16)</f>
        <v>31611.786133343478</v>
      </c>
      <c r="J22" s="55"/>
      <c r="K22" s="55"/>
      <c r="L22" s="55"/>
      <c r="M22" s="55"/>
      <c r="N22" s="55"/>
      <c r="O22" s="2"/>
      <c r="P22" s="3"/>
      <c r="Q22" s="50"/>
    </row>
    <row r="23" spans="7:17" x14ac:dyDescent="0.25">
      <c r="G23" s="50"/>
      <c r="H23" s="50"/>
      <c r="I23" s="1" t="s">
        <v>154</v>
      </c>
      <c r="J23" s="55"/>
      <c r="K23" s="55"/>
      <c r="L23" s="55"/>
      <c r="M23" s="55"/>
      <c r="N23" s="55"/>
      <c r="O23" s="2"/>
      <c r="P23" s="3"/>
      <c r="Q23" s="50"/>
    </row>
    <row r="24" spans="7:17" x14ac:dyDescent="0.25">
      <c r="G24" s="50"/>
      <c r="H24" s="50"/>
      <c r="I24" s="63">
        <f>FV(K14,J17,,-I22)</f>
        <v>42114.164680836839</v>
      </c>
      <c r="J24" s="55"/>
      <c r="K24" s="55"/>
      <c r="L24" s="55"/>
      <c r="M24" s="55"/>
      <c r="N24" s="55"/>
      <c r="O24" s="2"/>
      <c r="P24" s="3"/>
      <c r="Q24" s="50"/>
    </row>
    <row r="25" spans="7:17" x14ac:dyDescent="0.25">
      <c r="G25" s="50"/>
      <c r="H25" s="50"/>
      <c r="I25" s="1"/>
      <c r="J25" s="55"/>
      <c r="K25" s="55"/>
      <c r="L25" s="55"/>
      <c r="M25" s="55"/>
      <c r="N25" s="55"/>
      <c r="O25" s="2"/>
      <c r="P25" s="3"/>
      <c r="Q25" s="50"/>
    </row>
    <row r="26" spans="7:17" x14ac:dyDescent="0.25">
      <c r="G26" s="50"/>
      <c r="H26" s="50"/>
      <c r="I26" s="1" t="s">
        <v>155</v>
      </c>
      <c r="J26" s="55"/>
      <c r="K26" s="55"/>
      <c r="L26" s="55"/>
      <c r="M26" s="55"/>
      <c r="N26" s="55"/>
      <c r="O26" s="2"/>
      <c r="P26" s="3"/>
      <c r="Q26" s="50"/>
    </row>
    <row r="27" spans="7:17" x14ac:dyDescent="0.25">
      <c r="G27" s="50"/>
      <c r="H27" s="50"/>
      <c r="I27" s="63">
        <f>-FV(K14,J17,J16)</f>
        <v>37375.856638064557</v>
      </c>
      <c r="J27" s="55"/>
      <c r="K27" s="55"/>
      <c r="L27" s="55"/>
      <c r="M27" s="55"/>
      <c r="N27" s="55"/>
      <c r="O27" s="2"/>
      <c r="P27" s="3"/>
      <c r="Q27" s="50"/>
    </row>
    <row r="28" spans="7:17" x14ac:dyDescent="0.25">
      <c r="G28" s="50"/>
      <c r="H28" s="50"/>
      <c r="I28" s="1"/>
      <c r="J28" s="55"/>
      <c r="K28" s="55"/>
      <c r="L28" s="55"/>
      <c r="M28" s="55"/>
      <c r="N28" s="55"/>
      <c r="O28" s="50"/>
      <c r="P28" s="50"/>
      <c r="Q28" s="50"/>
    </row>
    <row r="29" spans="7:17" x14ac:dyDescent="0.25">
      <c r="I29" s="1" t="s">
        <v>156</v>
      </c>
      <c r="J29" s="55"/>
      <c r="K29" s="55"/>
      <c r="L29" s="55"/>
      <c r="M29" s="55"/>
      <c r="N29" s="55"/>
    </row>
    <row r="30" spans="7:17" x14ac:dyDescent="0.25">
      <c r="I30" s="1"/>
      <c r="J30" s="55"/>
      <c r="K30" s="55"/>
      <c r="L30" s="55"/>
      <c r="M30" s="55"/>
      <c r="N30" s="55"/>
    </row>
    <row r="31" spans="7:17" x14ac:dyDescent="0.25">
      <c r="I31" s="64">
        <f>I27+I24</f>
        <v>79490.021318901388</v>
      </c>
      <c r="J31" s="55"/>
      <c r="K31" s="55"/>
      <c r="L31" s="55"/>
      <c r="M31" s="55"/>
      <c r="N31" s="55"/>
    </row>
    <row r="33" spans="6:19" ht="21" x14ac:dyDescent="0.4">
      <c r="G33" s="27" t="s">
        <v>133</v>
      </c>
      <c r="H33" s="50"/>
      <c r="I33" s="57" t="s">
        <v>134</v>
      </c>
      <c r="J33" s="25"/>
      <c r="K33" s="25"/>
      <c r="L33" s="25"/>
      <c r="M33" s="25"/>
      <c r="N33" s="25"/>
      <c r="O33" s="25"/>
      <c r="P33" s="25"/>
      <c r="Q33" s="22"/>
      <c r="R33" s="22"/>
      <c r="S33" s="50"/>
    </row>
    <row r="34" spans="6:19" ht="17.399999999999999" x14ac:dyDescent="0.3">
      <c r="F34" s="55"/>
      <c r="G34" s="55"/>
      <c r="H34" s="50"/>
      <c r="I34" s="57" t="s">
        <v>135</v>
      </c>
      <c r="J34" s="25"/>
      <c r="K34" s="25"/>
      <c r="L34" s="25"/>
      <c r="M34" s="25"/>
      <c r="N34" s="25"/>
      <c r="O34" s="25"/>
      <c r="P34" s="25"/>
      <c r="Q34" s="22"/>
      <c r="R34" s="22"/>
      <c r="S34" s="50"/>
    </row>
    <row r="35" spans="6:19" ht="17.399999999999999" x14ac:dyDescent="0.3">
      <c r="F35" s="55"/>
      <c r="G35" s="55"/>
      <c r="H35" s="50"/>
      <c r="I35" s="57" t="s">
        <v>136</v>
      </c>
      <c r="J35" s="25"/>
      <c r="K35" s="25"/>
      <c r="L35" s="25"/>
      <c r="M35" s="25"/>
      <c r="N35" s="25"/>
      <c r="O35" s="25"/>
      <c r="P35" s="25"/>
      <c r="Q35" s="22"/>
      <c r="R35" s="22"/>
      <c r="S35" s="50"/>
    </row>
    <row r="36" spans="6:19" ht="17.399999999999999" x14ac:dyDescent="0.3">
      <c r="F36" s="55"/>
      <c r="G36" s="55"/>
      <c r="H36" s="50"/>
      <c r="I36" s="24" t="s">
        <v>137</v>
      </c>
      <c r="J36" s="25"/>
      <c r="K36" s="25"/>
      <c r="L36" s="25"/>
      <c r="M36" s="25"/>
      <c r="N36" s="25"/>
      <c r="O36" s="25"/>
      <c r="P36" s="25"/>
      <c r="Q36" s="22"/>
      <c r="R36" s="22"/>
      <c r="S36" s="50"/>
    </row>
    <row r="37" spans="6:19" ht="17.399999999999999" x14ac:dyDescent="0.3">
      <c r="F37" s="55"/>
      <c r="G37" s="55"/>
      <c r="H37" s="50"/>
      <c r="I37" s="24"/>
      <c r="J37" s="25"/>
      <c r="K37" s="25"/>
      <c r="L37" s="25"/>
      <c r="M37" s="25"/>
      <c r="N37" s="25"/>
      <c r="O37" s="25"/>
      <c r="P37" s="25"/>
      <c r="Q37" s="22"/>
      <c r="R37" s="22"/>
      <c r="S37" s="50"/>
    </row>
    <row r="38" spans="6:19" x14ac:dyDescent="0.25">
      <c r="G38" s="50"/>
      <c r="H38" s="55"/>
      <c r="I38" s="1"/>
      <c r="J38" s="2"/>
      <c r="K38" s="2"/>
      <c r="L38" s="2"/>
      <c r="M38" s="2"/>
      <c r="N38" s="2"/>
      <c r="O38" s="2"/>
      <c r="P38" s="3"/>
      <c r="Q38" s="55"/>
      <c r="R38" s="55"/>
      <c r="S38" s="55"/>
    </row>
    <row r="39" spans="6:19" x14ac:dyDescent="0.25">
      <c r="G39" s="50"/>
      <c r="H39" s="55"/>
      <c r="I39" s="1"/>
      <c r="J39" s="59" t="s">
        <v>147</v>
      </c>
      <c r="K39" s="55"/>
      <c r="L39" s="55"/>
      <c r="M39" s="55"/>
      <c r="N39" s="2"/>
      <c r="O39" s="2"/>
      <c r="P39" s="3"/>
      <c r="Q39" s="55"/>
      <c r="R39" s="55"/>
      <c r="S39" s="55"/>
    </row>
    <row r="40" spans="6:19" x14ac:dyDescent="0.25">
      <c r="G40" s="50"/>
      <c r="H40" s="55"/>
      <c r="I40" s="1"/>
      <c r="J40" s="1"/>
      <c r="K40" s="55"/>
      <c r="L40" s="55"/>
      <c r="M40" s="55"/>
      <c r="N40" s="2"/>
      <c r="O40" s="2"/>
      <c r="P40" s="3"/>
      <c r="Q40" s="55"/>
      <c r="R40" s="55"/>
      <c r="S40" s="55"/>
    </row>
    <row r="41" spans="6:19" x14ac:dyDescent="0.25">
      <c r="G41" s="50"/>
      <c r="H41" s="55"/>
      <c r="I41" s="1"/>
      <c r="J41" s="65">
        <v>0.17</v>
      </c>
      <c r="K41" s="47" t="s">
        <v>3</v>
      </c>
      <c r="L41" s="55"/>
      <c r="M41" s="55"/>
      <c r="N41" s="2"/>
      <c r="O41" s="2"/>
      <c r="P41" s="3"/>
      <c r="Q41" s="55"/>
      <c r="R41" s="55"/>
      <c r="S41" s="55"/>
    </row>
    <row r="42" spans="6:19" x14ac:dyDescent="0.25">
      <c r="G42" s="50"/>
      <c r="H42" s="50"/>
      <c r="I42" s="1"/>
      <c r="J42" s="66">
        <v>555555</v>
      </c>
      <c r="K42" s="47" t="s">
        <v>14</v>
      </c>
      <c r="L42" s="55"/>
      <c r="M42" s="55"/>
      <c r="N42" s="2"/>
      <c r="O42" s="2"/>
      <c r="P42" s="3"/>
      <c r="Q42" s="50"/>
      <c r="R42" s="50"/>
      <c r="S42" s="50"/>
    </row>
    <row r="43" spans="6:19" x14ac:dyDescent="0.25">
      <c r="G43" s="50"/>
      <c r="H43" s="50"/>
      <c r="I43" s="1"/>
      <c r="J43" s="1">
        <v>25</v>
      </c>
      <c r="K43" s="47" t="s">
        <v>6</v>
      </c>
      <c r="L43" s="55"/>
      <c r="M43" s="55"/>
      <c r="N43" s="2"/>
      <c r="O43" s="2"/>
      <c r="P43" s="3"/>
      <c r="Q43" s="50"/>
      <c r="R43" s="50"/>
      <c r="S43" s="50"/>
    </row>
    <row r="44" spans="6:19" x14ac:dyDescent="0.25">
      <c r="G44" s="50"/>
      <c r="H44" s="50"/>
      <c r="I44" s="1"/>
      <c r="J44" s="1">
        <v>1</v>
      </c>
      <c r="K44" s="47" t="s">
        <v>7</v>
      </c>
      <c r="L44" s="55" t="s">
        <v>157</v>
      </c>
      <c r="M44" s="55"/>
      <c r="N44" s="2"/>
      <c r="O44" s="2"/>
      <c r="P44" s="3"/>
      <c r="Q44" s="50"/>
      <c r="R44" s="50"/>
      <c r="S44" s="50"/>
    </row>
    <row r="45" spans="6:19" x14ac:dyDescent="0.25">
      <c r="G45" s="50"/>
      <c r="H45" s="50"/>
      <c r="I45" s="1"/>
      <c r="J45" s="1"/>
      <c r="K45" s="55"/>
      <c r="L45" s="55"/>
      <c r="M45" s="55"/>
      <c r="N45" s="2"/>
      <c r="O45" s="2"/>
      <c r="P45" s="3"/>
      <c r="Q45" s="50"/>
      <c r="R45" s="50"/>
      <c r="S45" s="50"/>
    </row>
    <row r="46" spans="6:19" x14ac:dyDescent="0.25">
      <c r="G46" s="50"/>
      <c r="H46" s="50"/>
      <c r="I46" s="1"/>
      <c r="J46" s="1"/>
      <c r="K46" s="55"/>
      <c r="L46" s="55"/>
      <c r="M46" s="55"/>
      <c r="N46" s="2"/>
      <c r="O46" s="2"/>
      <c r="P46" s="3"/>
      <c r="Q46" s="50"/>
      <c r="R46" s="50"/>
      <c r="S46" s="50"/>
    </row>
    <row r="47" spans="6:19" x14ac:dyDescent="0.25">
      <c r="G47" s="50"/>
      <c r="H47" s="50"/>
      <c r="I47" s="1"/>
      <c r="J47" s="59" t="s">
        <v>151</v>
      </c>
      <c r="K47" s="55"/>
      <c r="L47" s="55"/>
      <c r="M47" s="55"/>
      <c r="N47" s="2"/>
      <c r="O47" s="2"/>
      <c r="P47" s="3"/>
      <c r="Q47" s="50"/>
      <c r="R47" s="50"/>
      <c r="S47" s="50"/>
    </row>
    <row r="48" spans="6:19" x14ac:dyDescent="0.25">
      <c r="G48" s="50"/>
      <c r="H48" s="50"/>
      <c r="I48" s="1"/>
      <c r="J48" s="64">
        <f>-PMT(J41,J43,,J42,1)</f>
        <v>1625.5578220323353</v>
      </c>
      <c r="K48" s="55" t="s">
        <v>1</v>
      </c>
      <c r="L48" s="55"/>
      <c r="M48" s="55"/>
      <c r="N48" s="2"/>
      <c r="O48" s="2"/>
      <c r="P48" s="3"/>
      <c r="Q48" s="50"/>
      <c r="R48" s="50"/>
      <c r="S48" s="50"/>
    </row>
    <row r="49" spans="6:19" x14ac:dyDescent="0.25">
      <c r="G49" s="50"/>
      <c r="H49" s="50"/>
      <c r="I49" s="1"/>
      <c r="J49" s="2"/>
      <c r="K49" s="2"/>
      <c r="L49" s="2"/>
      <c r="M49" s="2"/>
      <c r="N49" s="2"/>
      <c r="O49" s="2"/>
      <c r="P49" s="3"/>
      <c r="Q49" s="50"/>
      <c r="R49" s="50"/>
      <c r="S49" s="50"/>
    </row>
    <row r="50" spans="6:19" x14ac:dyDescent="0.25">
      <c r="G50" s="50"/>
      <c r="H50" s="50"/>
      <c r="I50" s="4"/>
      <c r="J50" s="2"/>
      <c r="K50" s="2"/>
      <c r="L50" s="2"/>
      <c r="M50" s="2"/>
      <c r="N50" s="2"/>
      <c r="O50" s="2"/>
      <c r="P50" s="3"/>
      <c r="Q50" s="50"/>
      <c r="R50" s="50"/>
      <c r="S50" s="50"/>
    </row>
    <row r="51" spans="6:19" x14ac:dyDescent="0.25">
      <c r="G51" s="50"/>
      <c r="H51" s="50"/>
      <c r="I51" s="4"/>
      <c r="J51" s="2"/>
      <c r="K51" s="2"/>
      <c r="L51" s="2"/>
      <c r="M51" s="2"/>
      <c r="N51" s="2"/>
      <c r="O51" s="2"/>
      <c r="P51" s="3"/>
      <c r="Q51" s="50"/>
      <c r="R51" s="50"/>
      <c r="S51" s="50"/>
    </row>
    <row r="52" spans="6:19" x14ac:dyDescent="0.25">
      <c r="G52" s="50"/>
      <c r="H52" s="50"/>
      <c r="I52" s="14"/>
      <c r="J52" s="6"/>
      <c r="K52" s="6"/>
      <c r="L52" s="2"/>
      <c r="M52" s="2"/>
      <c r="N52" s="2"/>
      <c r="O52" s="2"/>
      <c r="P52" s="3"/>
      <c r="Q52" s="50"/>
      <c r="R52" s="50"/>
      <c r="S52" s="50"/>
    </row>
    <row r="53" spans="6:19" x14ac:dyDescent="0.25">
      <c r="G53" s="50"/>
      <c r="H53" s="50"/>
      <c r="I53" s="5"/>
      <c r="J53" s="6"/>
      <c r="K53" s="6"/>
      <c r="L53" s="2"/>
      <c r="M53" s="2"/>
      <c r="N53" s="2"/>
      <c r="O53" s="2"/>
      <c r="P53" s="3"/>
      <c r="Q53" s="50"/>
      <c r="R53" s="50"/>
      <c r="S53" s="50"/>
    </row>
    <row r="54" spans="6:19" x14ac:dyDescent="0.25">
      <c r="G54" s="50"/>
      <c r="H54" s="50"/>
      <c r="I54" s="5"/>
      <c r="J54" s="6"/>
      <c r="K54" s="6"/>
      <c r="L54" s="2"/>
      <c r="M54" s="2"/>
      <c r="N54" s="2"/>
      <c r="O54" s="2"/>
      <c r="P54" s="3"/>
      <c r="Q54" s="50"/>
      <c r="R54" s="50"/>
      <c r="S54" s="50"/>
    </row>
    <row r="55" spans="6:19" x14ac:dyDescent="0.25">
      <c r="G55" s="50"/>
      <c r="H55" s="50"/>
      <c r="I55" s="5"/>
      <c r="J55" s="6"/>
      <c r="K55" s="6"/>
      <c r="L55" s="2"/>
      <c r="M55" s="2"/>
      <c r="N55" s="2"/>
      <c r="O55" s="2"/>
      <c r="P55" s="3"/>
      <c r="Q55" s="50"/>
      <c r="R55" s="50"/>
      <c r="S55" s="50"/>
    </row>
    <row r="56" spans="6:19" x14ac:dyDescent="0.25">
      <c r="G56" s="50"/>
      <c r="H56" s="50"/>
      <c r="I56" s="1"/>
      <c r="J56" s="6"/>
      <c r="K56" s="2"/>
      <c r="L56" s="2"/>
      <c r="M56" s="2"/>
      <c r="N56" s="2"/>
      <c r="O56" s="2"/>
      <c r="P56" s="3"/>
      <c r="Q56" s="50"/>
      <c r="R56" s="50"/>
      <c r="S56" s="50"/>
    </row>
    <row r="57" spans="6:19" x14ac:dyDescent="0.25">
      <c r="G57" s="50"/>
      <c r="H57" s="50"/>
      <c r="I57" s="1"/>
      <c r="J57" s="6"/>
      <c r="K57" s="16"/>
      <c r="L57" s="2"/>
      <c r="M57" s="2"/>
      <c r="N57" s="2"/>
      <c r="O57" s="2"/>
      <c r="P57" s="3"/>
      <c r="Q57" s="50"/>
      <c r="R57" s="50"/>
      <c r="S57" s="50"/>
    </row>
    <row r="58" spans="6:19" ht="14.4" thickBot="1" x14ac:dyDescent="0.3">
      <c r="G58" s="50"/>
      <c r="H58" s="50"/>
      <c r="I58" s="11"/>
      <c r="J58" s="12"/>
      <c r="K58" s="12"/>
      <c r="L58" s="12"/>
      <c r="M58" s="12"/>
      <c r="N58" s="12"/>
      <c r="O58" s="12"/>
      <c r="P58" s="13"/>
      <c r="Q58" s="50"/>
      <c r="R58" s="50"/>
      <c r="S58" s="50"/>
    </row>
    <row r="59" spans="6:19" x14ac:dyDescent="0.25"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</row>
    <row r="60" spans="6:19" x14ac:dyDescent="0.25"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</row>
    <row r="62" spans="6:19" ht="21" x14ac:dyDescent="0.4">
      <c r="F62" s="55"/>
      <c r="G62" s="27" t="s">
        <v>138</v>
      </c>
      <c r="H62" s="55"/>
      <c r="I62" s="57" t="s">
        <v>140</v>
      </c>
      <c r="J62" s="25"/>
      <c r="K62" s="25"/>
      <c r="L62" s="25"/>
      <c r="M62" s="25"/>
      <c r="N62" s="25"/>
      <c r="O62" s="25"/>
      <c r="P62" s="25"/>
      <c r="Q62" s="22"/>
    </row>
    <row r="63" spans="6:19" ht="17.399999999999999" x14ac:dyDescent="0.3">
      <c r="F63" s="55"/>
      <c r="G63" s="55"/>
      <c r="H63" s="55"/>
      <c r="I63" s="57" t="s">
        <v>141</v>
      </c>
      <c r="J63" s="25"/>
      <c r="K63" s="25"/>
      <c r="L63" s="25"/>
      <c r="M63" s="25"/>
      <c r="N63" s="25"/>
      <c r="O63" s="25"/>
      <c r="P63" s="25"/>
      <c r="Q63" s="22"/>
    </row>
    <row r="64" spans="6:19" ht="17.399999999999999" x14ac:dyDescent="0.3">
      <c r="F64" s="55"/>
      <c r="G64" s="55"/>
      <c r="H64" s="55"/>
      <c r="I64" s="57" t="s">
        <v>142</v>
      </c>
      <c r="J64" s="25"/>
      <c r="K64" s="25"/>
      <c r="L64" s="25"/>
      <c r="M64" s="25"/>
      <c r="N64" s="25"/>
      <c r="O64" s="25"/>
      <c r="P64" s="25"/>
      <c r="Q64" s="22"/>
    </row>
    <row r="65" spans="6:17" ht="17.399999999999999" x14ac:dyDescent="0.3">
      <c r="F65" s="55"/>
      <c r="G65" s="55"/>
      <c r="H65" s="55"/>
      <c r="I65" s="24" t="s">
        <v>143</v>
      </c>
      <c r="J65" s="25"/>
      <c r="K65" s="25"/>
      <c r="L65" s="25"/>
      <c r="M65" s="25"/>
      <c r="N65" s="25"/>
      <c r="O65" s="25"/>
      <c r="P65" s="25"/>
      <c r="Q65" s="22"/>
    </row>
    <row r="66" spans="6:17" ht="17.399999999999999" x14ac:dyDescent="0.3">
      <c r="F66" s="55"/>
      <c r="G66" s="55"/>
      <c r="H66" s="55"/>
      <c r="I66" s="24"/>
      <c r="J66" s="25"/>
      <c r="K66" s="25"/>
      <c r="L66" s="25"/>
      <c r="M66" s="25"/>
      <c r="N66" s="25"/>
      <c r="O66" s="25"/>
      <c r="P66" s="25"/>
      <c r="Q66" s="22"/>
    </row>
    <row r="67" spans="6:17" x14ac:dyDescent="0.25">
      <c r="F67" s="55"/>
      <c r="G67" s="55"/>
      <c r="H67" s="55"/>
      <c r="I67" s="1"/>
      <c r="J67" s="2"/>
      <c r="K67" s="2"/>
      <c r="L67" s="2"/>
      <c r="M67" s="2"/>
      <c r="N67" s="2"/>
      <c r="O67" s="2"/>
      <c r="P67" s="3"/>
      <c r="Q67" s="55"/>
    </row>
    <row r="68" spans="6:17" x14ac:dyDescent="0.25">
      <c r="F68" s="55"/>
      <c r="G68" s="55"/>
      <c r="H68" s="55"/>
      <c r="I68" s="1"/>
      <c r="J68" s="2"/>
      <c r="K68" s="2"/>
      <c r="L68" s="2"/>
      <c r="M68" s="2"/>
      <c r="N68" s="2"/>
      <c r="O68" s="2"/>
      <c r="P68" s="3"/>
      <c r="Q68" s="55"/>
    </row>
    <row r="69" spans="6:17" x14ac:dyDescent="0.25">
      <c r="F69" s="55"/>
      <c r="G69" s="55"/>
      <c r="H69" s="55"/>
      <c r="I69" s="1"/>
      <c r="J69" s="59" t="s">
        <v>147</v>
      </c>
      <c r="K69" s="55"/>
      <c r="L69" s="55"/>
      <c r="M69" s="55"/>
      <c r="N69" s="55"/>
      <c r="O69" s="2"/>
      <c r="P69" s="3"/>
      <c r="Q69" s="55"/>
    </row>
    <row r="70" spans="6:17" x14ac:dyDescent="0.25">
      <c r="F70" s="55"/>
      <c r="G70" s="55"/>
      <c r="H70" s="55"/>
      <c r="I70" s="1"/>
      <c r="J70" s="66">
        <v>19000</v>
      </c>
      <c r="K70" s="55" t="s">
        <v>19</v>
      </c>
      <c r="L70" s="55"/>
      <c r="M70" s="55"/>
      <c r="N70" s="55"/>
      <c r="O70" s="2"/>
      <c r="P70" s="3"/>
      <c r="Q70" s="55"/>
    </row>
    <row r="71" spans="6:17" x14ac:dyDescent="0.25">
      <c r="F71" s="55"/>
      <c r="G71" s="55"/>
      <c r="H71" s="55"/>
      <c r="I71" s="1"/>
      <c r="J71" s="66">
        <v>100000</v>
      </c>
      <c r="K71" s="55" t="s">
        <v>14</v>
      </c>
      <c r="L71" s="55"/>
      <c r="M71" s="55"/>
      <c r="N71" s="55"/>
      <c r="O71" s="2"/>
      <c r="P71" s="3"/>
      <c r="Q71" s="55"/>
    </row>
    <row r="72" spans="6:17" x14ac:dyDescent="0.25">
      <c r="F72" s="55"/>
      <c r="G72" s="55"/>
      <c r="H72" s="55"/>
      <c r="I72" s="1"/>
      <c r="J72" s="1">
        <v>6150</v>
      </c>
      <c r="K72" s="55" t="s">
        <v>1</v>
      </c>
      <c r="L72" s="55"/>
      <c r="M72" s="55"/>
      <c r="N72" s="55"/>
      <c r="O72" s="2"/>
      <c r="P72" s="3"/>
      <c r="Q72" s="55"/>
    </row>
    <row r="73" spans="6:17" x14ac:dyDescent="0.25">
      <c r="F73" s="55"/>
      <c r="G73" s="55"/>
      <c r="H73" s="55"/>
      <c r="I73" s="1"/>
      <c r="J73" s="67">
        <v>7.0000000000000001E-3</v>
      </c>
      <c r="K73" s="55" t="s">
        <v>71</v>
      </c>
      <c r="L73" s="55"/>
      <c r="M73" s="55"/>
      <c r="N73" s="55"/>
      <c r="O73" s="2"/>
      <c r="P73" s="3"/>
      <c r="Q73" s="55"/>
    </row>
    <row r="74" spans="6:17" x14ac:dyDescent="0.25">
      <c r="F74" s="55"/>
      <c r="G74" s="55"/>
      <c r="H74" s="55"/>
      <c r="I74" s="1"/>
      <c r="J74" s="1">
        <v>12</v>
      </c>
      <c r="K74" s="55" t="s">
        <v>70</v>
      </c>
      <c r="L74" s="55"/>
      <c r="M74" s="55"/>
      <c r="N74" s="55"/>
      <c r="O74" s="2"/>
      <c r="P74" s="3"/>
      <c r="Q74" s="55"/>
    </row>
    <row r="75" spans="6:17" x14ac:dyDescent="0.25">
      <c r="F75" s="55"/>
      <c r="G75" s="55"/>
      <c r="H75" s="55"/>
      <c r="I75" s="1"/>
      <c r="J75" s="1"/>
      <c r="K75" s="55"/>
      <c r="L75" s="55"/>
      <c r="M75" s="55"/>
      <c r="N75" s="55"/>
      <c r="O75" s="2"/>
      <c r="P75" s="3"/>
      <c r="Q75" s="55"/>
    </row>
    <row r="76" spans="6:17" x14ac:dyDescent="0.25">
      <c r="F76" s="55"/>
      <c r="G76" s="55"/>
      <c r="H76" s="55"/>
      <c r="I76" s="1"/>
      <c r="J76" s="1"/>
      <c r="K76" s="55"/>
      <c r="L76" s="55"/>
      <c r="M76" s="55"/>
      <c r="N76" s="55"/>
      <c r="O76" s="2"/>
      <c r="P76" s="3"/>
      <c r="Q76" s="55"/>
    </row>
    <row r="77" spans="6:17" x14ac:dyDescent="0.25">
      <c r="F77" s="55"/>
      <c r="G77" s="55"/>
      <c r="H77" s="55"/>
      <c r="I77" s="1"/>
      <c r="J77" s="59" t="s">
        <v>151</v>
      </c>
      <c r="K77" s="55"/>
      <c r="L77" s="55"/>
      <c r="M77" s="55"/>
      <c r="N77" s="55"/>
      <c r="O77" s="2"/>
      <c r="P77" s="3"/>
      <c r="Q77" s="55"/>
    </row>
    <row r="78" spans="6:17" x14ac:dyDescent="0.25">
      <c r="F78" s="55"/>
      <c r="G78" s="55"/>
      <c r="H78" s="55"/>
      <c r="I78" s="1"/>
      <c r="J78" s="1" t="s">
        <v>158</v>
      </c>
      <c r="K78" s="55"/>
      <c r="L78" s="55"/>
      <c r="M78" s="55"/>
      <c r="N78" s="55"/>
      <c r="O78" s="2"/>
      <c r="P78" s="3"/>
      <c r="Q78" s="55"/>
    </row>
    <row r="79" spans="6:17" x14ac:dyDescent="0.25">
      <c r="F79" s="55"/>
      <c r="G79" s="55"/>
      <c r="H79" s="55"/>
      <c r="I79" s="4"/>
      <c r="J79" s="63">
        <f>FV(J73,J74,,-J70)</f>
        <v>20658.902576394601</v>
      </c>
      <c r="K79" s="55"/>
      <c r="L79" s="55"/>
      <c r="M79" s="55"/>
      <c r="N79" s="55"/>
      <c r="O79" s="2"/>
      <c r="P79" s="3"/>
      <c r="Q79" s="55"/>
    </row>
    <row r="80" spans="6:17" x14ac:dyDescent="0.25">
      <c r="F80" s="55"/>
      <c r="G80" s="55"/>
      <c r="H80" s="55"/>
      <c r="I80" s="4"/>
      <c r="J80" s="1" t="s">
        <v>159</v>
      </c>
      <c r="K80" s="55"/>
      <c r="L80" s="55"/>
      <c r="M80" s="55"/>
      <c r="N80" s="55"/>
      <c r="O80" s="2"/>
      <c r="P80" s="3"/>
      <c r="Q80" s="55"/>
    </row>
    <row r="81" spans="6:17" x14ac:dyDescent="0.25">
      <c r="F81" s="55"/>
      <c r="G81" s="55"/>
      <c r="H81" s="55"/>
      <c r="I81" s="14"/>
      <c r="J81" s="63">
        <f>-FV(J73,J74,J72,,0)</f>
        <v>76708.652968622511</v>
      </c>
      <c r="K81" s="55"/>
      <c r="L81" s="55"/>
      <c r="M81" s="55"/>
      <c r="N81" s="55"/>
      <c r="O81" s="2"/>
      <c r="P81" s="3"/>
      <c r="Q81" s="55"/>
    </row>
    <row r="82" spans="6:17" x14ac:dyDescent="0.25">
      <c r="F82" s="55"/>
      <c r="G82" s="55"/>
      <c r="H82" s="55"/>
      <c r="I82" s="5"/>
      <c r="J82" s="1" t="s">
        <v>160</v>
      </c>
      <c r="K82" s="55"/>
      <c r="L82" s="55"/>
      <c r="M82" s="55"/>
      <c r="N82" s="55"/>
      <c r="O82" s="2"/>
      <c r="P82" s="3"/>
      <c r="Q82" s="55"/>
    </row>
    <row r="83" spans="6:17" x14ac:dyDescent="0.25">
      <c r="F83" s="55"/>
      <c r="G83" s="55"/>
      <c r="H83" s="55"/>
      <c r="I83" s="5"/>
      <c r="J83" s="64">
        <f>J81+J79</f>
        <v>97367.555545017109</v>
      </c>
      <c r="K83" s="55"/>
      <c r="L83" s="55"/>
      <c r="M83" s="55"/>
      <c r="N83" s="55"/>
      <c r="O83" s="2"/>
      <c r="P83" s="3"/>
      <c r="Q83" s="55"/>
    </row>
    <row r="84" spans="6:17" x14ac:dyDescent="0.25">
      <c r="F84" s="55"/>
      <c r="G84" s="55"/>
      <c r="H84" s="55"/>
      <c r="I84" s="5"/>
      <c r="J84" s="1"/>
      <c r="K84" s="55"/>
      <c r="L84" s="55"/>
      <c r="M84" s="55"/>
      <c r="N84" s="55"/>
      <c r="O84" s="2"/>
      <c r="P84" s="3"/>
      <c r="Q84" s="55"/>
    </row>
    <row r="85" spans="6:17" x14ac:dyDescent="0.25">
      <c r="F85" s="55"/>
      <c r="G85" s="55"/>
      <c r="H85" s="55"/>
      <c r="I85" s="1"/>
      <c r="J85" s="59" t="s">
        <v>161</v>
      </c>
      <c r="K85" s="55"/>
      <c r="L85" s="55"/>
      <c r="M85" s="55"/>
      <c r="N85" s="55"/>
      <c r="O85" s="2"/>
      <c r="P85" s="3"/>
      <c r="Q85" s="55"/>
    </row>
    <row r="86" spans="6:17" x14ac:dyDescent="0.25">
      <c r="F86" s="55"/>
      <c r="G86" s="55"/>
      <c r="H86" s="55"/>
      <c r="I86" s="1"/>
      <c r="J86" s="6"/>
      <c r="K86" s="16"/>
      <c r="L86" s="2"/>
      <c r="M86" s="2"/>
      <c r="N86" s="2"/>
      <c r="O86" s="2"/>
      <c r="P86" s="3"/>
      <c r="Q86" s="55"/>
    </row>
    <row r="87" spans="6:17" ht="14.4" thickBot="1" x14ac:dyDescent="0.3">
      <c r="F87" s="55"/>
      <c r="G87" s="55"/>
      <c r="H87" s="55"/>
      <c r="I87" s="11"/>
      <c r="J87" s="12"/>
      <c r="K87" s="12"/>
      <c r="L87" s="12"/>
      <c r="M87" s="12"/>
      <c r="N87" s="12"/>
      <c r="O87" s="12"/>
      <c r="P87" s="13"/>
      <c r="Q87" s="55"/>
    </row>
    <row r="88" spans="6:17" x14ac:dyDescent="0.25"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</row>
    <row r="89" spans="6:17" x14ac:dyDescent="0.25"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</row>
    <row r="94" spans="6:17" ht="21" x14ac:dyDescent="0.4">
      <c r="F94" s="55"/>
      <c r="G94" s="27" t="s">
        <v>139</v>
      </c>
      <c r="H94" s="55"/>
      <c r="I94" s="57" t="s">
        <v>144</v>
      </c>
      <c r="J94" s="25"/>
      <c r="K94" s="25"/>
      <c r="L94" s="25"/>
      <c r="M94" s="25"/>
      <c r="N94" s="25"/>
      <c r="O94" s="25"/>
      <c r="P94" s="25"/>
      <c r="Q94" s="22"/>
    </row>
    <row r="95" spans="6:17" ht="17.399999999999999" x14ac:dyDescent="0.3">
      <c r="F95" s="55"/>
      <c r="G95" s="55"/>
      <c r="H95" s="55"/>
      <c r="I95" s="57" t="s">
        <v>145</v>
      </c>
      <c r="J95" s="25"/>
      <c r="K95" s="25"/>
      <c r="L95" s="25"/>
      <c r="M95" s="25"/>
      <c r="N95" s="25"/>
      <c r="O95" s="25"/>
      <c r="P95" s="25"/>
      <c r="Q95" s="22"/>
    </row>
    <row r="96" spans="6:17" ht="17.399999999999999" x14ac:dyDescent="0.3">
      <c r="F96" s="55"/>
      <c r="G96" s="55"/>
      <c r="H96" s="55"/>
      <c r="I96" s="57" t="s">
        <v>146</v>
      </c>
      <c r="J96" s="25"/>
      <c r="K96" s="25"/>
      <c r="L96" s="25"/>
      <c r="M96" s="25"/>
      <c r="N96" s="25"/>
      <c r="O96" s="25"/>
      <c r="P96" s="25"/>
      <c r="Q96" s="22"/>
    </row>
    <row r="97" spans="6:17" ht="17.399999999999999" x14ac:dyDescent="0.3">
      <c r="F97" s="55"/>
      <c r="G97" s="55"/>
      <c r="H97" s="55"/>
      <c r="I97" s="24"/>
      <c r="J97" s="25"/>
      <c r="K97" s="25"/>
      <c r="L97" s="25"/>
      <c r="M97" s="25"/>
      <c r="N97" s="25"/>
      <c r="O97" s="25"/>
      <c r="P97" s="25"/>
      <c r="Q97" s="22"/>
    </row>
    <row r="98" spans="6:17" ht="17.399999999999999" x14ac:dyDescent="0.3">
      <c r="F98" s="55"/>
      <c r="G98" s="55"/>
      <c r="H98" s="55"/>
      <c r="I98" s="24"/>
      <c r="J98" s="25"/>
      <c r="K98" s="25"/>
      <c r="L98" s="25"/>
      <c r="M98" s="25"/>
      <c r="N98" s="25"/>
      <c r="O98" s="25"/>
      <c r="P98" s="25"/>
      <c r="Q98" s="22"/>
    </row>
    <row r="99" spans="6:17" x14ac:dyDescent="0.25">
      <c r="F99" s="55"/>
      <c r="G99" s="55"/>
      <c r="H99" s="55"/>
      <c r="I99" s="1"/>
      <c r="J99" s="2"/>
      <c r="K99" s="2"/>
      <c r="L99" s="2"/>
      <c r="M99" s="2"/>
      <c r="N99" s="2"/>
      <c r="O99" s="2"/>
      <c r="P99" s="3"/>
      <c r="Q99" s="55"/>
    </row>
    <row r="100" spans="6:17" x14ac:dyDescent="0.25">
      <c r="F100" s="55"/>
      <c r="G100" s="55"/>
      <c r="H100" s="55"/>
      <c r="I100" s="1"/>
      <c r="J100" s="2"/>
      <c r="K100" s="2"/>
      <c r="L100" s="2"/>
      <c r="M100" s="2"/>
      <c r="N100" s="2"/>
      <c r="O100" s="2"/>
      <c r="P100" s="3"/>
      <c r="Q100" s="55"/>
    </row>
    <row r="101" spans="6:17" x14ac:dyDescent="0.25">
      <c r="F101" s="55"/>
      <c r="G101" s="55"/>
      <c r="H101" s="55"/>
      <c r="I101" s="1"/>
      <c r="J101" s="2"/>
      <c r="K101" s="2"/>
      <c r="L101" s="2"/>
      <c r="M101" s="2"/>
      <c r="N101" s="2"/>
      <c r="O101" s="2"/>
      <c r="P101" s="3"/>
      <c r="Q101" s="55"/>
    </row>
    <row r="102" spans="6:17" x14ac:dyDescent="0.25">
      <c r="F102" s="55"/>
      <c r="G102" s="55"/>
      <c r="H102" s="55"/>
      <c r="I102" s="1"/>
      <c r="J102" s="59" t="s">
        <v>147</v>
      </c>
      <c r="K102" s="55"/>
      <c r="L102" s="55"/>
      <c r="M102" s="55"/>
      <c r="N102" s="2"/>
      <c r="O102" s="2"/>
      <c r="P102" s="3"/>
      <c r="Q102" s="55"/>
    </row>
    <row r="103" spans="6:17" x14ac:dyDescent="0.25">
      <c r="F103" s="55"/>
      <c r="G103" s="55"/>
      <c r="H103" s="55"/>
      <c r="I103" s="1"/>
      <c r="J103" s="1">
        <v>12</v>
      </c>
      <c r="K103" s="55" t="s">
        <v>6</v>
      </c>
      <c r="L103" s="55"/>
      <c r="M103" s="55"/>
      <c r="N103" s="2"/>
      <c r="O103" s="2"/>
      <c r="P103" s="3"/>
      <c r="Q103" s="55"/>
    </row>
    <row r="104" spans="6:17" x14ac:dyDescent="0.25">
      <c r="F104" s="55"/>
      <c r="G104" s="55"/>
      <c r="H104" s="55"/>
      <c r="I104" s="1"/>
      <c r="J104" s="68">
        <v>260000</v>
      </c>
      <c r="K104" s="55" t="s">
        <v>14</v>
      </c>
      <c r="L104" s="55"/>
      <c r="M104" s="55"/>
      <c r="N104" s="2"/>
      <c r="O104" s="2"/>
      <c r="P104" s="3"/>
      <c r="Q104" s="55"/>
    </row>
    <row r="105" spans="6:17" x14ac:dyDescent="0.25">
      <c r="F105" s="55"/>
      <c r="G105" s="55"/>
      <c r="H105" s="55"/>
      <c r="I105" s="1"/>
      <c r="J105" s="69">
        <v>18320.142222970382</v>
      </c>
      <c r="K105" s="55" t="s">
        <v>1</v>
      </c>
      <c r="L105" s="55"/>
      <c r="M105" s="55"/>
      <c r="N105" s="2"/>
      <c r="O105" s="2"/>
      <c r="P105" s="3"/>
      <c r="Q105" s="55"/>
    </row>
    <row r="106" spans="6:17" x14ac:dyDescent="0.25">
      <c r="F106" s="55"/>
      <c r="G106" s="55"/>
      <c r="H106" s="55"/>
      <c r="I106" s="1"/>
      <c r="J106" s="1"/>
      <c r="K106" s="55"/>
      <c r="L106" s="55"/>
      <c r="M106" s="55"/>
      <c r="N106" s="2"/>
      <c r="O106" s="2"/>
      <c r="P106" s="3"/>
      <c r="Q106" s="55"/>
    </row>
    <row r="107" spans="6:17" x14ac:dyDescent="0.25">
      <c r="F107" s="55"/>
      <c r="G107" s="55"/>
      <c r="H107" s="55"/>
      <c r="I107" s="1"/>
      <c r="J107" s="1"/>
      <c r="K107" s="55"/>
      <c r="L107" s="55"/>
      <c r="M107" s="55"/>
      <c r="N107" s="2"/>
      <c r="O107" s="2"/>
      <c r="P107" s="3"/>
      <c r="Q107" s="55"/>
    </row>
    <row r="108" spans="6:17" x14ac:dyDescent="0.25">
      <c r="F108" s="55"/>
      <c r="G108" s="55"/>
      <c r="H108" s="55"/>
      <c r="I108" s="1"/>
      <c r="J108" s="59" t="s">
        <v>151</v>
      </c>
      <c r="K108" s="55"/>
      <c r="L108" s="55"/>
      <c r="M108" s="55"/>
      <c r="N108" s="2"/>
      <c r="O108" s="2"/>
      <c r="P108" s="3"/>
      <c r="Q108" s="55"/>
    </row>
    <row r="109" spans="6:17" x14ac:dyDescent="0.25">
      <c r="F109" s="55"/>
      <c r="G109" s="55"/>
      <c r="H109" s="55"/>
      <c r="I109" s="1"/>
      <c r="J109" s="70">
        <f>RATE(J103,J105,,-J104)</f>
        <v>3.0000000000002386E-2</v>
      </c>
      <c r="K109" s="55" t="s">
        <v>162</v>
      </c>
      <c r="L109" s="55"/>
      <c r="M109" s="55"/>
      <c r="N109" s="2"/>
      <c r="O109" s="2"/>
      <c r="P109" s="3"/>
      <c r="Q109" s="55"/>
    </row>
    <row r="110" spans="6:17" x14ac:dyDescent="0.25">
      <c r="F110" s="55"/>
      <c r="G110" s="55"/>
      <c r="H110" s="55"/>
      <c r="I110" s="1"/>
      <c r="J110" s="2"/>
      <c r="K110" s="2"/>
      <c r="L110" s="2"/>
      <c r="M110" s="2"/>
      <c r="N110" s="2"/>
      <c r="O110" s="2"/>
      <c r="P110" s="3"/>
      <c r="Q110" s="55"/>
    </row>
    <row r="111" spans="6:17" x14ac:dyDescent="0.25">
      <c r="F111" s="55"/>
      <c r="G111" s="55"/>
      <c r="H111" s="55"/>
      <c r="I111" s="4"/>
      <c r="J111" s="2"/>
      <c r="K111" s="2"/>
      <c r="L111" s="2"/>
      <c r="M111" s="2"/>
      <c r="N111" s="2"/>
      <c r="O111" s="2"/>
      <c r="P111" s="3"/>
      <c r="Q111" s="55"/>
    </row>
    <row r="112" spans="6:17" x14ac:dyDescent="0.25">
      <c r="F112" s="55"/>
      <c r="G112" s="55"/>
      <c r="H112" s="55"/>
      <c r="I112" s="4"/>
      <c r="J112" s="2"/>
      <c r="K112" s="2"/>
      <c r="L112" s="2"/>
      <c r="M112" s="2"/>
      <c r="N112" s="2"/>
      <c r="O112" s="2"/>
      <c r="P112" s="3"/>
      <c r="Q112" s="55"/>
    </row>
    <row r="113" spans="6:17" x14ac:dyDescent="0.25">
      <c r="F113" s="55"/>
      <c r="G113" s="55"/>
      <c r="H113" s="55"/>
      <c r="I113" s="14"/>
      <c r="J113" s="6"/>
      <c r="K113" s="6"/>
      <c r="L113" s="2"/>
      <c r="M113" s="2"/>
      <c r="N113" s="2"/>
      <c r="O113" s="2"/>
      <c r="P113" s="3"/>
      <c r="Q113" s="55"/>
    </row>
    <row r="114" spans="6:17" x14ac:dyDescent="0.25">
      <c r="F114" s="55"/>
      <c r="G114" s="55"/>
      <c r="H114" s="55"/>
      <c r="I114" s="5"/>
      <c r="J114" s="6"/>
      <c r="K114" s="6"/>
      <c r="L114" s="2"/>
      <c r="M114" s="2"/>
      <c r="N114" s="2"/>
      <c r="O114" s="2"/>
      <c r="P114" s="3"/>
      <c r="Q114" s="55"/>
    </row>
    <row r="115" spans="6:17" x14ac:dyDescent="0.25">
      <c r="F115" s="55"/>
      <c r="G115" s="55"/>
      <c r="H115" s="55"/>
      <c r="I115" s="5"/>
      <c r="J115" s="6"/>
      <c r="K115" s="6"/>
      <c r="L115" s="2"/>
      <c r="M115" s="2"/>
      <c r="N115" s="2"/>
      <c r="O115" s="2"/>
      <c r="P115" s="3"/>
      <c r="Q115" s="55"/>
    </row>
    <row r="116" spans="6:17" x14ac:dyDescent="0.25">
      <c r="F116" s="55"/>
      <c r="G116" s="55"/>
      <c r="H116" s="55"/>
      <c r="I116" s="5"/>
      <c r="J116" s="6"/>
      <c r="K116" s="6"/>
      <c r="L116" s="2"/>
      <c r="M116" s="2"/>
      <c r="N116" s="2"/>
      <c r="O116" s="2"/>
      <c r="P116" s="3"/>
      <c r="Q116" s="55"/>
    </row>
    <row r="117" spans="6:17" x14ac:dyDescent="0.25">
      <c r="F117" s="55"/>
      <c r="G117" s="55"/>
      <c r="H117" s="55"/>
      <c r="I117" s="1"/>
      <c r="J117" s="6"/>
      <c r="K117" s="2"/>
      <c r="L117" s="2"/>
      <c r="M117" s="2"/>
      <c r="N117" s="2"/>
      <c r="O117" s="2"/>
      <c r="P117" s="3"/>
      <c r="Q117" s="55"/>
    </row>
    <row r="118" spans="6:17" x14ac:dyDescent="0.25">
      <c r="F118" s="55"/>
      <c r="G118" s="55"/>
      <c r="H118" s="55"/>
      <c r="I118" s="1"/>
      <c r="J118" s="6"/>
      <c r="K118" s="16"/>
      <c r="L118" s="2"/>
      <c r="M118" s="2"/>
      <c r="N118" s="2"/>
      <c r="O118" s="2"/>
      <c r="P118" s="3"/>
      <c r="Q118" s="55"/>
    </row>
    <row r="119" spans="6:17" ht="14.4" thickBot="1" x14ac:dyDescent="0.3">
      <c r="F119" s="55"/>
      <c r="G119" s="55"/>
      <c r="H119" s="55"/>
      <c r="I119" s="11"/>
      <c r="J119" s="12"/>
      <c r="K119" s="12"/>
      <c r="L119" s="12"/>
      <c r="M119" s="12"/>
      <c r="N119" s="12"/>
      <c r="O119" s="12"/>
      <c r="P119" s="13"/>
      <c r="Q119" s="55"/>
    </row>
    <row r="120" spans="6:17" x14ac:dyDescent="0.25"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</row>
    <row r="121" spans="6:17" x14ac:dyDescent="0.25"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דוגמאות מרצה שאלות 1-5 </vt:lpstr>
      <vt:lpstr> תרגול עצמי שאלות 6-8</vt:lpstr>
      <vt:lpstr>תרגילי בית 9-12</vt:lpstr>
      <vt:lpstr>תרגול 13-16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MoraNaveh</dc:creator>
  <cp:lastModifiedBy>אופיר מאגדי</cp:lastModifiedBy>
  <dcterms:created xsi:type="dcterms:W3CDTF">2019-02-19T11:39:51Z</dcterms:created>
  <dcterms:modified xsi:type="dcterms:W3CDTF">2019-12-06T06:47:02Z</dcterms:modified>
</cp:coreProperties>
</file>