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אופיר מאגדי\Desktop\מכללה למנהל GOOL\הקלטות\קריטריונים לבחינת כדאיות השקעה\"/>
    </mc:Choice>
  </mc:AlternateContent>
  <xr:revisionPtr revIDLastSave="0" documentId="13_ncr:1_{133EEBCC-0CBC-41BC-A0B6-8F56DDB0C8C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תרגילי כיתה 1-6" sheetId="2" r:id="rId1"/>
    <sheet name="דוגמאות מרצה שאלות 7-11" sheetId="3" r:id="rId2"/>
    <sheet name="תרגול עצמי שאלות 12-15" sheetId="4" r:id="rId3"/>
    <sheet name="פתרון תרגיל בית שאלות 16-18" sheetId="1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0" i="1" l="1"/>
  <c r="J79" i="1"/>
  <c r="J43" i="1"/>
  <c r="J42" i="1"/>
  <c r="J44" i="1"/>
  <c r="K43" i="1" s="1"/>
  <c r="K20" i="1"/>
  <c r="K21" i="1"/>
  <c r="J21" i="1"/>
  <c r="J20" i="1"/>
  <c r="L182" i="4"/>
  <c r="M179" i="4"/>
  <c r="L172" i="4"/>
  <c r="L173" i="4"/>
  <c r="L174" i="4"/>
  <c r="L175" i="4"/>
  <c r="L171" i="4"/>
  <c r="J79" i="4"/>
  <c r="K79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81" i="4"/>
  <c r="J56" i="4"/>
  <c r="J55" i="4"/>
  <c r="I24" i="4"/>
  <c r="J24" i="4"/>
  <c r="I23" i="4"/>
  <c r="J23" i="4"/>
  <c r="J27" i="4"/>
  <c r="I22" i="4"/>
  <c r="J22" i="4"/>
  <c r="K42" i="1" l="1"/>
  <c r="L255" i="3"/>
  <c r="M253" i="3"/>
  <c r="M252" i="3"/>
  <c r="P246" i="3"/>
  <c r="P247" i="3"/>
  <c r="P248" i="3"/>
  <c r="P249" i="3"/>
  <c r="P245" i="3"/>
  <c r="J155" i="3"/>
  <c r="J124" i="3"/>
  <c r="J119" i="3"/>
  <c r="J125" i="3" s="1"/>
  <c r="J47" i="3"/>
  <c r="J85" i="3"/>
  <c r="J87" i="3" s="1"/>
  <c r="J20" i="3"/>
  <c r="J19" i="3"/>
  <c r="J21" i="3" s="1"/>
  <c r="M180" i="4"/>
  <c r="M181" i="4" s="1"/>
  <c r="I56" i="4"/>
  <c r="I55" i="4"/>
  <c r="L256" i="3"/>
  <c r="M254" i="3"/>
  <c r="M255" i="3" s="1"/>
  <c r="J228" i="3"/>
  <c r="I228" i="3"/>
  <c r="J227" i="3"/>
  <c r="I227" i="3"/>
  <c r="J226" i="3"/>
  <c r="I226" i="3"/>
  <c r="J225" i="3"/>
  <c r="I225" i="3"/>
  <c r="J224" i="3"/>
  <c r="I224" i="3"/>
  <c r="J223" i="3"/>
  <c r="I223" i="3"/>
  <c r="J222" i="3"/>
  <c r="I222" i="3"/>
  <c r="J221" i="3"/>
  <c r="I221" i="3"/>
  <c r="J220" i="3"/>
  <c r="I220" i="3"/>
  <c r="J219" i="3"/>
  <c r="I219" i="3"/>
  <c r="J218" i="3"/>
  <c r="I218" i="3"/>
  <c r="J217" i="3"/>
  <c r="I217" i="3"/>
  <c r="J216" i="3"/>
  <c r="I216" i="3"/>
  <c r="J215" i="3"/>
  <c r="I215" i="3"/>
  <c r="J214" i="3"/>
  <c r="I214" i="3"/>
  <c r="J213" i="3"/>
  <c r="I213" i="3"/>
  <c r="J212" i="3"/>
  <c r="I212" i="3"/>
  <c r="J211" i="3"/>
  <c r="I211" i="3"/>
  <c r="J210" i="3"/>
  <c r="I210" i="3"/>
  <c r="J209" i="3"/>
  <c r="I209" i="3"/>
  <c r="J208" i="3"/>
  <c r="I208" i="3"/>
  <c r="J207" i="3"/>
  <c r="I207" i="3"/>
  <c r="J206" i="3"/>
  <c r="I206" i="3"/>
  <c r="J205" i="3"/>
  <c r="I205" i="3"/>
  <c r="J204" i="3"/>
  <c r="I204" i="3"/>
  <c r="J203" i="3"/>
  <c r="I203" i="3"/>
  <c r="J202" i="3"/>
  <c r="I202" i="3"/>
  <c r="J201" i="3"/>
  <c r="I201" i="3"/>
  <c r="J200" i="3"/>
  <c r="I200" i="3"/>
  <c r="J199" i="3"/>
  <c r="I199" i="3"/>
  <c r="J198" i="3"/>
  <c r="I198" i="3"/>
  <c r="J197" i="3"/>
  <c r="I197" i="3"/>
  <c r="J196" i="3"/>
  <c r="I196" i="3"/>
  <c r="J195" i="3"/>
  <c r="I195" i="3"/>
  <c r="J194" i="3"/>
  <c r="I194" i="3"/>
  <c r="J193" i="3"/>
  <c r="I193" i="3"/>
  <c r="J192" i="3"/>
  <c r="I192" i="3"/>
  <c r="J191" i="3"/>
  <c r="I191" i="3"/>
  <c r="J190" i="3"/>
  <c r="I190" i="3"/>
  <c r="J189" i="3"/>
  <c r="I189" i="3"/>
  <c r="J188" i="3"/>
  <c r="I188" i="3"/>
  <c r="J187" i="3"/>
  <c r="I187" i="3"/>
  <c r="J186" i="3"/>
  <c r="I186" i="3"/>
  <c r="J185" i="3"/>
  <c r="I185" i="3"/>
  <c r="J184" i="3"/>
  <c r="I184" i="3"/>
  <c r="J183" i="3"/>
  <c r="I183" i="3"/>
  <c r="J182" i="3"/>
  <c r="I182" i="3"/>
  <c r="J181" i="3"/>
  <c r="I181" i="3"/>
  <c r="J180" i="3"/>
  <c r="I180" i="3"/>
  <c r="J179" i="3"/>
  <c r="I179" i="3"/>
  <c r="J178" i="3"/>
  <c r="I178" i="3"/>
  <c r="J177" i="3"/>
  <c r="I177" i="3"/>
  <c r="J176" i="3"/>
  <c r="I176" i="3"/>
  <c r="J175" i="3"/>
  <c r="I175" i="3"/>
  <c r="J174" i="3"/>
  <c r="I174" i="3"/>
  <c r="J173" i="3"/>
  <c r="I173" i="3"/>
  <c r="J172" i="3"/>
  <c r="I172" i="3"/>
  <c r="J171" i="3"/>
  <c r="I171" i="3"/>
  <c r="J170" i="3"/>
  <c r="I170" i="3"/>
  <c r="J169" i="3"/>
  <c r="I169" i="3"/>
  <c r="J168" i="3"/>
  <c r="I168" i="3"/>
  <c r="J167" i="3"/>
  <c r="I167" i="3"/>
  <c r="J166" i="3"/>
  <c r="I166" i="3"/>
  <c r="J165" i="3"/>
  <c r="I165" i="3"/>
  <c r="J164" i="3"/>
  <c r="I164" i="3"/>
  <c r="J163" i="3"/>
  <c r="I163" i="3"/>
  <c r="J162" i="3"/>
  <c r="I162" i="3"/>
  <c r="J161" i="3"/>
  <c r="I161" i="3"/>
  <c r="J160" i="3"/>
  <c r="I160" i="3"/>
  <c r="J159" i="3"/>
  <c r="I159" i="3"/>
  <c r="J158" i="3"/>
  <c r="I158" i="3"/>
  <c r="J157" i="3"/>
  <c r="I157" i="3"/>
  <c r="J156" i="3"/>
  <c r="I156" i="3"/>
  <c r="I155" i="3"/>
  <c r="J62" i="4" l="1"/>
  <c r="K182" i="4"/>
  <c r="L183" i="4" s="1"/>
  <c r="M182" i="4" l="1"/>
  <c r="Q283" i="2" l="1"/>
  <c r="P283" i="2"/>
  <c r="T235" i="2"/>
  <c r="T234" i="2"/>
  <c r="S235" i="2"/>
  <c r="S234" i="2"/>
  <c r="L162" i="2"/>
  <c r="K162" i="2"/>
  <c r="J108" i="2" l="1"/>
  <c r="J106" i="2"/>
  <c r="J107" i="2"/>
  <c r="K107" i="2"/>
  <c r="I106" i="2"/>
  <c r="I108" i="2"/>
  <c r="I107" i="2"/>
  <c r="K108" i="2"/>
  <c r="K106" i="2"/>
  <c r="L108" i="2"/>
  <c r="R113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72" i="2"/>
  <c r="P66" i="2"/>
  <c r="P65" i="2"/>
  <c r="Q66" i="2"/>
  <c r="Q65" i="2"/>
  <c r="P6" i="2"/>
  <c r="P5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13" i="2"/>
  <c r="H11" i="1" l="1"/>
  <c r="I11" i="1" s="1"/>
  <c r="J11" i="1" s="1"/>
  <c r="K11" i="1" s="1"/>
  <c r="H10" i="1"/>
  <c r="I10" i="1" s="1"/>
  <c r="J10" i="1" s="1"/>
  <c r="K10" i="1" s="1"/>
</calcChain>
</file>

<file path=xl/sharedStrings.xml><?xml version="1.0" encoding="utf-8"?>
<sst xmlns="http://schemas.openxmlformats.org/spreadsheetml/2006/main" count="281" uniqueCount="144">
  <si>
    <t>שאלה 1</t>
  </si>
  <si>
    <t>נתונים:</t>
  </si>
  <si>
    <t>פרויקט</t>
  </si>
  <si>
    <t>A</t>
  </si>
  <si>
    <t>B</t>
  </si>
  <si>
    <t>r (year)</t>
  </si>
  <si>
    <t>נתון</t>
  </si>
  <si>
    <t>שאלה 2</t>
  </si>
  <si>
    <t>C</t>
  </si>
  <si>
    <t>r</t>
  </si>
  <si>
    <t>שאלה 3</t>
  </si>
  <si>
    <t>IRR</t>
  </si>
  <si>
    <t>NPV</t>
  </si>
  <si>
    <t>שאלה 4</t>
  </si>
  <si>
    <t>פרויקט B</t>
  </si>
  <si>
    <t>פרויקט A</t>
  </si>
  <si>
    <t>NPV (B)</t>
  </si>
  <si>
    <t>NPV (A)</t>
  </si>
  <si>
    <t>עלות ההון</t>
  </si>
  <si>
    <t>שאלה 5</t>
  </si>
  <si>
    <t>D</t>
  </si>
  <si>
    <t>E</t>
  </si>
  <si>
    <t>השקעה</t>
  </si>
  <si>
    <t xml:space="preserve">נתונים פרויקטים מסוג A ו-B.
הפרויקטים לתקופה של שנתיים, סופיים, ומוציאים זה את זה.
</t>
  </si>
  <si>
    <t>להלן מפורטים נתונים לגבי 3 חלופות שונות להשקעה בפרויקטים אשר אינם מוציאים זה את זה:</t>
  </si>
  <si>
    <t>2,000-</t>
  </si>
  <si>
    <t xml:space="preserve">להלן מובאות מספר טענות:
1. אם מחיר ההון הינו 5%, ההשקעה בעלת ה-IRR הנמוך ביותר היא גם הכדאית ביותר.
2. אם מחיר ההון הינו 0%, כל ההשקעות הן בעלות NPV חיובי.
3. אם מחיר ההון הינו 20%, כדי להשקיע בפרויקט B.
סמנו את התשובה הנכונה ביותר
א. רק טענות 1 ו-2 נכונות.
ב. רק טענות 1 ו-3 נכונות.
ג. רק טענות 2 ו-3 נכונות.
ד. כל הטענות נכונות.
ה. כל הטענות האחרות אינן נכונות.
</t>
  </si>
  <si>
    <t>מוצע בפניכם הפרויקט הבא:</t>
  </si>
  <si>
    <t>...</t>
  </si>
  <si>
    <t>חשב את הענ"נ בפרויקט וקבע האם ההשקעה כדאית</t>
  </si>
  <si>
    <t>year</t>
  </si>
  <si>
    <t>א. חשב לכל תכנית את הענ"נ והשת"פ</t>
  </si>
  <si>
    <t>ב. ציין איזו תכנית עדיפה</t>
  </si>
  <si>
    <t xml:space="preserve">להלן תזרים מזומנים של פרויקט כלשהו:
</t>
  </si>
  <si>
    <t xml:space="preserve"> קיבלתם הצעה מבנק "מאגדים" להלוואה בריבית של 13.9%, באיזה פרויקט תעדיפו לבחור?</t>
  </si>
  <si>
    <t>1400-</t>
  </si>
  <si>
    <t>לפנייך 2 פרוייקטים, מחיר ההון השנתי 8%</t>
  </si>
  <si>
    <t>א. חשב את הערך הנוכחי לשני הפרוייקטים</t>
  </si>
  <si>
    <t>ב. מה שת"פ הפרוייקטים?</t>
  </si>
  <si>
    <t>ג. איזה פרוייקט עדיף לפי כל קריטריון?</t>
  </si>
  <si>
    <t>150-</t>
  </si>
  <si>
    <t>שאלה 6</t>
  </si>
  <si>
    <t>4000-</t>
  </si>
  <si>
    <t>בהנחה והריבית השנתית הינה 5%</t>
  </si>
  <si>
    <t>חברת: "אופיר מאגדי-הכנה לבחינות" ניצבת בפני שתי תוכניות השקעה, חד פעמיות המוציאות זו את זו.</t>
  </si>
  <si>
    <t xml:space="preserve"> ידוע כי מחיר ההון של החברה עומד על 4% ורשמי המזומנים (באלפי ₪)  הצפויים מכל תכנית הינם:</t>
  </si>
  <si>
    <t xml:space="preserve">א. חשב את ש.ת.פ הפרויקט
ב. הנח כי עלות ההון שלך הינה 10% ענה מבלי לחשב האם הפרויקט כדאי ומדוע?
ג. בהמשך לסעיף ב' מה יהיה הערך הנוכחי של ההשקעה?
</t>
  </si>
  <si>
    <t>210-</t>
  </si>
  <si>
    <t>א. חשב את הערך הנוכחי לשני הפרוייקטים בהנחה ומחיר הההון 5%</t>
  </si>
  <si>
    <t>NPVA</t>
  </si>
  <si>
    <t>NPVB</t>
  </si>
  <si>
    <t>100-</t>
  </si>
  <si>
    <t>נתונים</t>
  </si>
  <si>
    <t>תקבול שנה 1</t>
  </si>
  <si>
    <t>תקבול שנה 2</t>
  </si>
  <si>
    <t>תקבול שנה 3</t>
  </si>
  <si>
    <t>ריבית שנתית</t>
  </si>
  <si>
    <t>ערך נוכחי נקי (NPV)</t>
  </si>
  <si>
    <t>האם הפרויקט כדאי?</t>
  </si>
  <si>
    <t>....</t>
  </si>
  <si>
    <t>דרך 1</t>
  </si>
  <si>
    <r>
      <t>I</t>
    </r>
    <r>
      <rPr>
        <vertAlign val="subscript"/>
        <sz val="11"/>
        <color theme="1"/>
        <rFont val="Arial"/>
        <family val="2"/>
        <scheme val="minor"/>
      </rPr>
      <t>0</t>
    </r>
  </si>
  <si>
    <t>PMT</t>
  </si>
  <si>
    <t>תקבול שנתי</t>
  </si>
  <si>
    <t>n</t>
  </si>
  <si>
    <t>מספר שנים</t>
  </si>
  <si>
    <t>Type</t>
  </si>
  <si>
    <t>תחילת / סוף שנה</t>
  </si>
  <si>
    <t>דרך 2</t>
  </si>
  <si>
    <t>תקבול שנה 4</t>
  </si>
  <si>
    <t>תקבול שנה 5</t>
  </si>
  <si>
    <t>תקבול שנה 6</t>
  </si>
  <si>
    <t>תקבול שנה 7</t>
  </si>
  <si>
    <t>תקבול שנה 8</t>
  </si>
  <si>
    <t>תקבול שנה 9</t>
  </si>
  <si>
    <t>תקבול שנה 10</t>
  </si>
  <si>
    <t>תקבול שנה 11</t>
  </si>
  <si>
    <t>תקבול שנה 12</t>
  </si>
  <si>
    <t>תקבול שנה 13</t>
  </si>
  <si>
    <t>תקבול שנה 14</t>
  </si>
  <si>
    <t>תקבול שנה 15</t>
  </si>
  <si>
    <t>תקבול שנה 16</t>
  </si>
  <si>
    <t>תקבול שנה 17</t>
  </si>
  <si>
    <t>תקבול שנה 18</t>
  </si>
  <si>
    <t>תקבול שנה 19</t>
  </si>
  <si>
    <t>תקבול שנה 20</t>
  </si>
  <si>
    <t>תקבול שנה 21</t>
  </si>
  <si>
    <t>תקבול שנה 22</t>
  </si>
  <si>
    <t>תקבול שנה 23</t>
  </si>
  <si>
    <t>תקבול שנה 24</t>
  </si>
  <si>
    <t>תקבול שנה 25</t>
  </si>
  <si>
    <t>תקבול שנה 26</t>
  </si>
  <si>
    <t>תקבול שנה 27</t>
  </si>
  <si>
    <t>תקבול שנה 28</t>
  </si>
  <si>
    <t>תקבול שנה 29</t>
  </si>
  <si>
    <t>תקבול שנה 30</t>
  </si>
  <si>
    <t>500-</t>
  </si>
  <si>
    <t>סעיף א'</t>
  </si>
  <si>
    <t>שיעור תשואה פנימי (IRR)</t>
  </si>
  <si>
    <t>סעיף ב'</t>
  </si>
  <si>
    <t>סעיף ג'</t>
  </si>
  <si>
    <t>200-</t>
  </si>
  <si>
    <t>כאשר עלות ההון היא 5% פרויקט A עדיף (NPV גבוה יותר) - הגרף הירוק</t>
  </si>
  <si>
    <t>כאשר עלות ההון היא 9.7% קיימת אדישות בין הפרויקטים כיון שהענ"נ של שניהם זהה.</t>
  </si>
  <si>
    <t>כאשר עלות ההון נעה 9.7% ל-60.73%, פרויקט B עדיף (NPV גבוה יותר) - הגרף האדום</t>
  </si>
  <si>
    <t>כל הנתונים באלפי ₪:</t>
  </si>
  <si>
    <t>מגבלה תקציבית</t>
  </si>
  <si>
    <t>PI</t>
  </si>
  <si>
    <t>הפרויקט הנבחר</t>
  </si>
  <si>
    <t>סכום ההשקעה</t>
  </si>
  <si>
    <t>הענ"נ שמתקבל</t>
  </si>
  <si>
    <t>הסכום שנותר להשקעה</t>
  </si>
  <si>
    <t>סה"כ</t>
  </si>
  <si>
    <t>קריטריונים לבחינת כדאיות השקעה - תרגול עצמי</t>
  </si>
  <si>
    <t>שנה</t>
  </si>
  <si>
    <t>פרויקט א'</t>
  </si>
  <si>
    <t>פרויקט ב'</t>
  </si>
  <si>
    <t>איזה פרויקט עדיף?</t>
  </si>
  <si>
    <t>תוכנית א'</t>
  </si>
  <si>
    <t>תוכנית ב'</t>
  </si>
  <si>
    <t>איזו תוכנית עדיפה?</t>
  </si>
  <si>
    <t>אמנם קיימת סתירה בין קריטריון הענ"נ לקריטריון השת"פ אולם, תמיד נפעל על בסיס קריטריון הענ"נ</t>
  </si>
  <si>
    <t>פרויקט B עדיף בכל עלות הון (אך עד עלות של 67.703%)</t>
  </si>
  <si>
    <t>כאשר עלות ההון מעל 67.703% לא נבחר באף אחד מהפרויקטים</t>
  </si>
  <si>
    <t>השקעה ראשונית</t>
  </si>
  <si>
    <t>ערך נוכחי נקי</t>
  </si>
  <si>
    <t>שאלה 7</t>
  </si>
  <si>
    <t>שאלה 8</t>
  </si>
  <si>
    <t>800-</t>
  </si>
  <si>
    <t>שאלה 9</t>
  </si>
  <si>
    <t>שאלה 10</t>
  </si>
  <si>
    <t>שאלה 11</t>
  </si>
  <si>
    <t>שאלה 12</t>
  </si>
  <si>
    <t>שאלה 13</t>
  </si>
  <si>
    <t>שאלה 14</t>
  </si>
  <si>
    <t>שאלה 15</t>
  </si>
  <si>
    <t>שאלה 16</t>
  </si>
  <si>
    <t>א. חשב את הערך הנוכחי לשני הפרוייקטים הראשונים</t>
  </si>
  <si>
    <t>ידוע כי החברה אדישה לגבי פרויקט C</t>
  </si>
  <si>
    <t>שאלה 17</t>
  </si>
  <si>
    <t>שאלה 18</t>
  </si>
  <si>
    <t>לפנייך הפרויקט הבא:</t>
  </si>
  <si>
    <t>א. חשב את שת"פ הפרויקט</t>
  </si>
  <si>
    <t>ב. האם בריבית של 20% הפרויקט רווחי?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</si>
</sst>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₪&quot;\ #,##0.00;[Red]&quot;₪&quot;\ \-#,##0.00"/>
    <numFmt numFmtId="44" formatCode="_ &quot;₪&quot;\ * #,##0.00_ ;_ &quot;₪&quot;\ * \-#,##0.00_ ;_ &quot;₪&quot;\ * &quot;-&quot;??_ ;_ @_ "/>
    <numFmt numFmtId="165" formatCode="0.000%"/>
    <numFmt numFmtId="166" formatCode="&quot;₪&quot;\ #,##0.00"/>
  </numFmts>
  <fonts count="35">
    <font>
      <sz val="11"/>
      <color rgb="FF000000"/>
      <name val="Arial"/>
    </font>
    <font>
      <sz val="11"/>
      <name val="Verdana"/>
      <family val="2"/>
    </font>
    <font>
      <b/>
      <u/>
      <sz val="11"/>
      <name val="Verdana"/>
      <family val="2"/>
    </font>
    <font>
      <b/>
      <sz val="11"/>
      <name val="Verdana"/>
      <family val="2"/>
    </font>
    <font>
      <sz val="11"/>
      <color rgb="FF000000"/>
      <name val="Arial"/>
      <family val="2"/>
    </font>
    <font>
      <b/>
      <sz val="12"/>
      <name val="David"/>
      <family val="2"/>
    </font>
    <font>
      <sz val="12"/>
      <color rgb="FF000000"/>
      <name val="David"/>
      <family val="2"/>
    </font>
    <font>
      <b/>
      <sz val="12"/>
      <color rgb="FF000000"/>
      <name val="David"/>
      <family val="2"/>
    </font>
    <font>
      <sz val="12"/>
      <name val="David"/>
      <family val="2"/>
    </font>
    <font>
      <b/>
      <sz val="14"/>
      <color rgb="FF000000"/>
      <name val="David"/>
      <family val="2"/>
    </font>
    <font>
      <sz val="11"/>
      <color rgb="FF000000"/>
      <name val="Arial"/>
    </font>
    <font>
      <b/>
      <sz val="12"/>
      <color theme="0"/>
      <name val="David"/>
      <family val="2"/>
    </font>
    <font>
      <b/>
      <sz val="12"/>
      <color rgb="FFC00000"/>
      <name val="Verdana"/>
      <family val="2"/>
      <charset val="177"/>
    </font>
    <font>
      <b/>
      <sz val="12"/>
      <color rgb="FFC00000"/>
      <name val="David"/>
      <family val="2"/>
      <charset val="177"/>
    </font>
    <font>
      <b/>
      <sz val="16"/>
      <color rgb="FF000000"/>
      <name val="David"/>
      <family val="2"/>
    </font>
    <font>
      <b/>
      <sz val="16"/>
      <color theme="0"/>
      <name val="David"/>
      <family val="2"/>
    </font>
    <font>
      <sz val="14"/>
      <color rgb="FF000000"/>
      <name val="David"/>
      <family val="2"/>
    </font>
    <font>
      <b/>
      <sz val="14"/>
      <color theme="0"/>
      <name val="David"/>
      <family val="2"/>
    </font>
    <font>
      <b/>
      <sz val="14"/>
      <name val="David"/>
      <family val="2"/>
    </font>
    <font>
      <sz val="16"/>
      <color rgb="FF000000"/>
      <name val="David"/>
      <family val="2"/>
    </font>
    <font>
      <b/>
      <sz val="16"/>
      <color rgb="FFC00000"/>
      <name val="David"/>
      <family val="2"/>
    </font>
    <font>
      <b/>
      <sz val="16"/>
      <color rgb="FF002060"/>
      <name val="David"/>
      <family val="2"/>
    </font>
    <font>
      <sz val="12"/>
      <color theme="0"/>
      <name val="David"/>
      <family val="2"/>
    </font>
    <font>
      <sz val="12"/>
      <color rgb="FFC00000"/>
      <name val="David"/>
      <family val="2"/>
    </font>
    <font>
      <b/>
      <sz val="14"/>
      <color theme="0"/>
      <name val="Arial"/>
      <family val="2"/>
      <scheme val="minor"/>
    </font>
    <font>
      <sz val="12"/>
      <color theme="1"/>
      <name val="Arial"/>
      <family val="2"/>
    </font>
    <font>
      <b/>
      <u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vertAlign val="subscript"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1"/>
      <color rgb="FFC00000"/>
      <name val="Arial"/>
      <family val="2"/>
      <scheme val="minor"/>
    </font>
    <font>
      <sz val="11"/>
      <color rgb="FFC00000"/>
      <name val="Arial"/>
      <family val="2"/>
    </font>
    <font>
      <sz val="11"/>
      <color rgb="FFC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 vertical="top"/>
    </xf>
    <xf numFmtId="10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right"/>
    </xf>
    <xf numFmtId="9" fontId="1" fillId="0" borderId="0" xfId="0" applyNumberFormat="1" applyFont="1"/>
    <xf numFmtId="0" fontId="1" fillId="0" borderId="0" xfId="0" applyFont="1" applyAlignment="1">
      <alignment horizontal="center"/>
    </xf>
    <xf numFmtId="0" fontId="6" fillId="0" borderId="0" xfId="0" applyFont="1"/>
    <xf numFmtId="0" fontId="6" fillId="0" borderId="4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5" fillId="3" borderId="7" xfId="0" applyFont="1" applyFill="1" applyBorder="1" applyAlignment="1">
      <alignment horizontal="center" vertical="center" wrapText="1" readingOrder="2"/>
    </xf>
    <xf numFmtId="0" fontId="6" fillId="0" borderId="8" xfId="0" applyFont="1" applyBorder="1" applyAlignment="1">
      <alignment horizontal="center" vertical="center" wrapText="1" readingOrder="2"/>
    </xf>
    <xf numFmtId="0" fontId="6" fillId="0" borderId="9" xfId="0" applyFont="1" applyBorder="1" applyAlignment="1">
      <alignment horizontal="center" vertical="center" wrapText="1" readingOrder="2"/>
    </xf>
    <xf numFmtId="0" fontId="5" fillId="3" borderId="10" xfId="0" applyFont="1" applyFill="1" applyBorder="1" applyAlignment="1">
      <alignment horizontal="center" vertical="center" wrapText="1" readingOrder="2"/>
    </xf>
    <xf numFmtId="10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 vertical="center" readingOrder="2"/>
    </xf>
    <xf numFmtId="0" fontId="5" fillId="3" borderId="11" xfId="0" applyFont="1" applyFill="1" applyBorder="1" applyAlignment="1">
      <alignment horizontal="center" vertical="center" wrapText="1" readingOrder="2"/>
    </xf>
    <xf numFmtId="0" fontId="6" fillId="0" borderId="11" xfId="0" applyFont="1" applyBorder="1" applyAlignment="1">
      <alignment horizontal="center" vertical="center" wrapText="1" readingOrder="2"/>
    </xf>
    <xf numFmtId="9" fontId="6" fillId="0" borderId="11" xfId="0" applyNumberFormat="1" applyFont="1" applyBorder="1" applyAlignment="1">
      <alignment horizontal="center" vertical="center" wrapText="1" readingOrder="2"/>
    </xf>
    <xf numFmtId="3" fontId="6" fillId="0" borderId="11" xfId="0" applyNumberFormat="1" applyFont="1" applyBorder="1" applyAlignment="1">
      <alignment horizontal="center" vertical="center" wrapText="1" readingOrder="2"/>
    </xf>
    <xf numFmtId="10" fontId="6" fillId="0" borderId="11" xfId="0" applyNumberFormat="1" applyFont="1" applyBorder="1" applyAlignment="1">
      <alignment horizontal="center" vertical="center" wrapText="1" readingOrder="2"/>
    </xf>
    <xf numFmtId="9" fontId="6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9" fontId="8" fillId="0" borderId="0" xfId="0" applyNumberFormat="1" applyFont="1" applyAlignment="1">
      <alignment horizontal="center" vertical="center" wrapText="1" readingOrder="2"/>
    </xf>
    <xf numFmtId="10" fontId="8" fillId="0" borderId="0" xfId="0" applyNumberFormat="1" applyFont="1" applyAlignment="1">
      <alignment horizontal="center" vertical="center" wrapText="1" readingOrder="2"/>
    </xf>
    <xf numFmtId="0" fontId="4" fillId="0" borderId="0" xfId="0" applyFont="1" applyAlignment="1">
      <alignment vertical="center" wrapText="1"/>
    </xf>
    <xf numFmtId="9" fontId="4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8" fontId="4" fillId="0" borderId="0" xfId="0" applyNumberFormat="1" applyFont="1" applyAlignment="1">
      <alignment vertical="center" wrapText="1"/>
    </xf>
    <xf numFmtId="10" fontId="4" fillId="0" borderId="0" xfId="0" applyNumberFormat="1" applyFont="1" applyAlignment="1">
      <alignment vertical="center" wrapText="1"/>
    </xf>
    <xf numFmtId="0" fontId="6" fillId="0" borderId="12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center" vertical="center" wrapText="1" readingOrder="1"/>
    </xf>
    <xf numFmtId="0" fontId="6" fillId="0" borderId="15" xfId="0" applyFont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right" vertical="top" wrapText="1"/>
    </xf>
    <xf numFmtId="0" fontId="5" fillId="4" borderId="2" xfId="0" applyFont="1" applyFill="1" applyBorder="1" applyAlignment="1">
      <alignment horizontal="center" vertical="center" wrapText="1" readingOrder="2"/>
    </xf>
    <xf numFmtId="0" fontId="5" fillId="4" borderId="3" xfId="0" applyFont="1" applyFill="1" applyBorder="1" applyAlignment="1">
      <alignment horizontal="center" vertical="center" wrapText="1" readingOrder="2"/>
    </xf>
    <xf numFmtId="0" fontId="5" fillId="4" borderId="11" xfId="0" applyFont="1" applyFill="1" applyBorder="1" applyAlignment="1">
      <alignment horizontal="center" vertical="center" wrapText="1" readingOrder="2"/>
    </xf>
    <xf numFmtId="0" fontId="11" fillId="4" borderId="2" xfId="0" applyFont="1" applyFill="1" applyBorder="1" applyAlignment="1">
      <alignment horizontal="center" vertical="center" wrapText="1" readingOrder="2"/>
    </xf>
    <xf numFmtId="0" fontId="11" fillId="4" borderId="3" xfId="0" applyFont="1" applyFill="1" applyBorder="1" applyAlignment="1">
      <alignment horizontal="center" vertical="center" wrapText="1" readingOrder="2"/>
    </xf>
    <xf numFmtId="2" fontId="6" fillId="0" borderId="0" xfId="0" applyNumberFormat="1" applyFont="1" applyBorder="1" applyAlignment="1">
      <alignment horizontal="center" vertical="center" wrapText="1" readingOrder="2"/>
    </xf>
    <xf numFmtId="0" fontId="5" fillId="3" borderId="0" xfId="0" applyFont="1" applyFill="1" applyBorder="1" applyAlignment="1">
      <alignment horizontal="center" vertical="center" wrapText="1" readingOrder="2"/>
    </xf>
    <xf numFmtId="0" fontId="12" fillId="0" borderId="0" xfId="0" applyFont="1"/>
    <xf numFmtId="2" fontId="13" fillId="0" borderId="0" xfId="0" applyNumberFormat="1" applyFont="1" applyBorder="1" applyAlignment="1">
      <alignment horizontal="center" vertical="center" wrapText="1" readingOrder="2"/>
    </xf>
    <xf numFmtId="0" fontId="13" fillId="0" borderId="0" xfId="0" applyFont="1"/>
    <xf numFmtId="0" fontId="15" fillId="5" borderId="0" xfId="0" applyFont="1" applyFill="1" applyAlignment="1">
      <alignment horizontal="center"/>
    </xf>
    <xf numFmtId="0" fontId="16" fillId="0" borderId="0" xfId="0" applyFont="1"/>
    <xf numFmtId="0" fontId="17" fillId="4" borderId="11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 vertical="center" wrapText="1" readingOrder="2"/>
    </xf>
    <xf numFmtId="0" fontId="9" fillId="0" borderId="11" xfId="0" applyFont="1" applyBorder="1" applyAlignment="1">
      <alignment horizontal="center"/>
    </xf>
    <xf numFmtId="0" fontId="18" fillId="3" borderId="11" xfId="0" applyFont="1" applyFill="1" applyBorder="1" applyAlignment="1">
      <alignment horizontal="center" vertical="center" wrapText="1" readingOrder="2"/>
    </xf>
    <xf numFmtId="0" fontId="19" fillId="0" borderId="0" xfId="0" applyFont="1"/>
    <xf numFmtId="0" fontId="20" fillId="2" borderId="11" xfId="0" applyFont="1" applyFill="1" applyBorder="1" applyAlignment="1">
      <alignment horizontal="center"/>
    </xf>
    <xf numFmtId="0" fontId="14" fillId="0" borderId="11" xfId="0" applyFont="1" applyBorder="1"/>
    <xf numFmtId="0" fontId="21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22" fillId="4" borderId="12" xfId="0" applyFont="1" applyFill="1" applyBorder="1" applyAlignment="1">
      <alignment horizontal="center" vertical="center" wrapText="1" readingOrder="1"/>
    </xf>
    <xf numFmtId="0" fontId="22" fillId="4" borderId="13" xfId="0" applyFont="1" applyFill="1" applyBorder="1" applyAlignment="1">
      <alignment horizontal="center" vertical="center" wrapText="1" readingOrder="1"/>
    </xf>
    <xf numFmtId="0" fontId="23" fillId="0" borderId="14" xfId="0" applyFont="1" applyBorder="1" applyAlignment="1">
      <alignment horizontal="center" vertical="center" wrapText="1" readingOrder="1"/>
    </xf>
    <xf numFmtId="0" fontId="5" fillId="2" borderId="7" xfId="0" applyFont="1" applyFill="1" applyBorder="1" applyAlignment="1">
      <alignment horizontal="center" vertical="center" wrapText="1" readingOrder="2"/>
    </xf>
    <xf numFmtId="0" fontId="5" fillId="2" borderId="10" xfId="0" applyFont="1" applyFill="1" applyBorder="1" applyAlignment="1">
      <alignment horizontal="center" vertical="center" wrapText="1" readingOrder="2"/>
    </xf>
    <xf numFmtId="0" fontId="6" fillId="0" borderId="8" xfId="0" applyNumberFormat="1" applyFont="1" applyBorder="1" applyAlignment="1">
      <alignment horizontal="center" vertical="center" wrapText="1" readingOrder="2"/>
    </xf>
    <xf numFmtId="166" fontId="6" fillId="0" borderId="0" xfId="0" applyNumberFormat="1" applyFont="1"/>
    <xf numFmtId="8" fontId="6" fillId="0" borderId="0" xfId="0" applyNumberFormat="1" applyFont="1"/>
    <xf numFmtId="8" fontId="13" fillId="0" borderId="16" xfId="0" applyNumberFormat="1" applyFont="1" applyBorder="1" applyAlignment="1">
      <alignment horizontal="center"/>
    </xf>
    <xf numFmtId="10" fontId="6" fillId="0" borderId="16" xfId="0" applyNumberFormat="1" applyFont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0" borderId="0" xfId="0" applyNumberFormat="1" applyFont="1"/>
    <xf numFmtId="3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center"/>
    </xf>
    <xf numFmtId="0" fontId="0" fillId="0" borderId="20" xfId="0" applyBorder="1"/>
    <xf numFmtId="0" fontId="0" fillId="0" borderId="21" xfId="0" applyBorder="1"/>
    <xf numFmtId="0" fontId="25" fillId="0" borderId="16" xfId="0" applyFont="1" applyBorder="1" applyAlignment="1">
      <alignment horizontal="center" vertical="center" wrapText="1" readingOrder="2"/>
    </xf>
    <xf numFmtId="0" fontId="25" fillId="0" borderId="22" xfId="0" applyFont="1" applyBorder="1" applyAlignment="1">
      <alignment horizontal="center" vertical="center" wrapText="1" readingOrder="2"/>
    </xf>
    <xf numFmtId="0" fontId="25" fillId="0" borderId="23" xfId="0" applyFont="1" applyBorder="1" applyAlignment="1">
      <alignment horizontal="center" vertical="center" wrapText="1" readingOrder="2"/>
    </xf>
    <xf numFmtId="0" fontId="25" fillId="0" borderId="24" xfId="0" applyFont="1" applyBorder="1" applyAlignment="1">
      <alignment horizontal="center" vertical="center" wrapText="1" readingOrder="2"/>
    </xf>
    <xf numFmtId="0" fontId="26" fillId="0" borderId="20" xfId="0" applyFont="1" applyBorder="1"/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9" fontId="0" fillId="0" borderId="20" xfId="2" applyFont="1" applyBorder="1" applyAlignment="1">
      <alignment horizontal="center"/>
    </xf>
    <xf numFmtId="0" fontId="0" fillId="0" borderId="0" xfId="0" applyAlignment="1">
      <alignment horizontal="right"/>
    </xf>
    <xf numFmtId="8" fontId="27" fillId="6" borderId="11" xfId="1" applyNumberFormat="1" applyFont="1" applyFill="1" applyBorder="1"/>
    <xf numFmtId="0" fontId="28" fillId="0" borderId="0" xfId="0" applyFont="1"/>
    <xf numFmtId="8" fontId="27" fillId="0" borderId="0" xfId="1" applyNumberFormat="1" applyFont="1" applyFill="1" applyBorder="1"/>
    <xf numFmtId="0" fontId="25" fillId="0" borderId="2" xfId="0" applyFont="1" applyBorder="1" applyAlignment="1">
      <alignment horizontal="center" vertical="center" wrapText="1" readingOrder="2"/>
    </xf>
    <xf numFmtId="0" fontId="25" fillId="0" borderId="25" xfId="0" applyFont="1" applyBorder="1" applyAlignment="1">
      <alignment horizontal="center" vertical="center" wrapText="1" readingOrder="2"/>
    </xf>
    <xf numFmtId="0" fontId="25" fillId="0" borderId="26" xfId="0" applyFont="1" applyBorder="1" applyAlignment="1">
      <alignment horizontal="center" vertical="center" wrapText="1" readingOrder="2"/>
    </xf>
    <xf numFmtId="0" fontId="25" fillId="0" borderId="8" xfId="0" applyFont="1" applyBorder="1" applyAlignment="1">
      <alignment horizontal="center" vertical="center" wrapText="1" readingOrder="2"/>
    </xf>
    <xf numFmtId="0" fontId="25" fillId="0" borderId="27" xfId="0" applyFont="1" applyBorder="1" applyAlignment="1">
      <alignment horizontal="center" vertical="center" wrapText="1" readingOrder="2"/>
    </xf>
    <xf numFmtId="0" fontId="25" fillId="0" borderId="28" xfId="0" applyFont="1" applyBorder="1" applyAlignment="1">
      <alignment horizontal="center" vertical="center" wrapText="1" readingOrder="2"/>
    </xf>
    <xf numFmtId="10" fontId="0" fillId="0" borderId="0" xfId="0" applyNumberFormat="1" applyAlignment="1">
      <alignment horizontal="right"/>
    </xf>
    <xf numFmtId="9" fontId="0" fillId="0" borderId="0" xfId="0" applyNumberFormat="1"/>
    <xf numFmtId="8" fontId="0" fillId="0" borderId="0" xfId="0" applyNumberFormat="1"/>
    <xf numFmtId="0" fontId="25" fillId="0" borderId="29" xfId="0" applyFont="1" applyBorder="1" applyAlignment="1">
      <alignment horizontal="center" vertical="center" wrapText="1" readingOrder="2"/>
    </xf>
    <xf numFmtId="0" fontId="25" fillId="0" borderId="12" xfId="0" applyFont="1" applyBorder="1" applyAlignment="1">
      <alignment horizontal="center" vertical="center" wrapText="1" readingOrder="2"/>
    </xf>
    <xf numFmtId="0" fontId="25" fillId="0" borderId="30" xfId="0" applyFont="1" applyBorder="1" applyAlignment="1">
      <alignment horizontal="center" vertical="center" wrapText="1" readingOrder="2"/>
    </xf>
    <xf numFmtId="0" fontId="25" fillId="0" borderId="31" xfId="0" applyFont="1" applyBorder="1" applyAlignment="1">
      <alignment horizontal="center" vertical="center" wrapText="1" readingOrder="2"/>
    </xf>
    <xf numFmtId="0" fontId="25" fillId="0" borderId="14" xfId="0" applyFont="1" applyBorder="1" applyAlignment="1">
      <alignment horizontal="center" vertical="center" wrapText="1" readingOrder="2"/>
    </xf>
    <xf numFmtId="0" fontId="25" fillId="0" borderId="32" xfId="0" applyFont="1" applyBorder="1" applyAlignment="1">
      <alignment horizontal="center" vertical="center" wrapText="1" readingOrder="2"/>
    </xf>
    <xf numFmtId="10" fontId="27" fillId="6" borderId="11" xfId="1" applyNumberFormat="1" applyFont="1" applyFill="1" applyBorder="1"/>
    <xf numFmtId="9" fontId="0" fillId="0" borderId="20" xfId="0" applyNumberFormat="1" applyBorder="1" applyAlignment="1">
      <alignment horizontal="center"/>
    </xf>
    <xf numFmtId="8" fontId="27" fillId="6" borderId="11" xfId="1" applyNumberFormat="1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10" fontId="0" fillId="0" borderId="0" xfId="0" applyNumberFormat="1"/>
    <xf numFmtId="0" fontId="30" fillId="0" borderId="22" xfId="0" applyFont="1" applyBorder="1" applyAlignment="1">
      <alignment horizontal="center" vertical="center" wrapText="1" readingOrder="2"/>
    </xf>
    <xf numFmtId="0" fontId="30" fillId="0" borderId="23" xfId="0" applyFont="1" applyBorder="1" applyAlignment="1">
      <alignment horizontal="center" vertical="center" wrapText="1" readingOrder="2"/>
    </xf>
    <xf numFmtId="10" fontId="25" fillId="0" borderId="24" xfId="0" applyNumberFormat="1" applyFont="1" applyBorder="1" applyAlignment="1">
      <alignment horizontal="center" vertical="center" wrapText="1" readingOrder="2"/>
    </xf>
    <xf numFmtId="0" fontId="28" fillId="0" borderId="20" xfId="0" applyFont="1" applyBorder="1"/>
    <xf numFmtId="2" fontId="0" fillId="0" borderId="2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26" fillId="0" borderId="0" xfId="0" applyFont="1"/>
    <xf numFmtId="2" fontId="27" fillId="7" borderId="13" xfId="0" applyNumberFormat="1" applyFont="1" applyFill="1" applyBorder="1" applyAlignment="1">
      <alignment horizontal="center"/>
    </xf>
    <xf numFmtId="2" fontId="27" fillId="7" borderId="33" xfId="0" applyNumberFormat="1" applyFont="1" applyFill="1" applyBorder="1" applyAlignment="1">
      <alignment horizontal="center"/>
    </xf>
    <xf numFmtId="165" fontId="27" fillId="7" borderId="34" xfId="0" applyNumberFormat="1" applyFont="1" applyFill="1" applyBorder="1" applyAlignment="1">
      <alignment horizontal="center"/>
    </xf>
    <xf numFmtId="0" fontId="28" fillId="0" borderId="0" xfId="0" applyFont="1" applyAlignment="1">
      <alignment horizontal="right" wrapText="1"/>
    </xf>
    <xf numFmtId="2" fontId="27" fillId="6" borderId="13" xfId="0" applyNumberFormat="1" applyFont="1" applyFill="1" applyBorder="1" applyAlignment="1">
      <alignment horizontal="center"/>
    </xf>
    <xf numFmtId="2" fontId="27" fillId="6" borderId="33" xfId="0" applyNumberFormat="1" applyFont="1" applyFill="1" applyBorder="1" applyAlignment="1">
      <alignment horizontal="center"/>
    </xf>
    <xf numFmtId="10" fontId="27" fillId="6" borderId="34" xfId="0" applyNumberFormat="1" applyFont="1" applyFill="1" applyBorder="1" applyAlignment="1">
      <alignment horizontal="center"/>
    </xf>
    <xf numFmtId="0" fontId="28" fillId="0" borderId="35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7" fillId="6" borderId="11" xfId="0" applyFont="1" applyFill="1" applyBorder="1" applyAlignment="1">
      <alignment horizontal="center"/>
    </xf>
    <xf numFmtId="0" fontId="0" fillId="0" borderId="15" xfId="0" applyBorder="1"/>
    <xf numFmtId="0" fontId="0" fillId="0" borderId="36" xfId="0" applyBorder="1"/>
    <xf numFmtId="0" fontId="0" fillId="0" borderId="28" xfId="0" applyBorder="1"/>
    <xf numFmtId="0" fontId="31" fillId="0" borderId="16" xfId="0" applyFont="1" applyBorder="1" applyAlignment="1">
      <alignment horizontal="center" vertical="center" wrapText="1" readingOrder="2"/>
    </xf>
    <xf numFmtId="0" fontId="31" fillId="0" borderId="37" xfId="0" applyFont="1" applyBorder="1" applyAlignment="1">
      <alignment horizontal="center" vertical="center" wrapText="1" readingOrder="2"/>
    </xf>
    <xf numFmtId="0" fontId="31" fillId="0" borderId="38" xfId="0" applyFont="1" applyBorder="1" applyAlignment="1">
      <alignment horizontal="center" vertical="center" wrapText="1" readingOrder="2"/>
    </xf>
    <xf numFmtId="0" fontId="25" fillId="0" borderId="6" xfId="0" applyFont="1" applyBorder="1" applyAlignment="1">
      <alignment horizontal="center" vertical="center" wrapText="1" readingOrder="2"/>
    </xf>
    <xf numFmtId="0" fontId="25" fillId="0" borderId="39" xfId="0" applyFont="1" applyBorder="1" applyAlignment="1">
      <alignment horizontal="center" vertical="center" wrapText="1" readingOrder="2"/>
    </xf>
    <xf numFmtId="0" fontId="28" fillId="0" borderId="20" xfId="0" applyFont="1" applyBorder="1" applyAlignment="1">
      <alignment horizontal="center"/>
    </xf>
    <xf numFmtId="8" fontId="27" fillId="6" borderId="35" xfId="1" applyNumberFormat="1" applyFont="1" applyFill="1" applyBorder="1" applyAlignment="1">
      <alignment horizontal="center"/>
    </xf>
    <xf numFmtId="10" fontId="27" fillId="6" borderId="35" xfId="0" applyNumberFormat="1" applyFont="1" applyFill="1" applyBorder="1" applyAlignment="1">
      <alignment horizontal="center"/>
    </xf>
    <xf numFmtId="10" fontId="27" fillId="6" borderId="11" xfId="0" applyNumberFormat="1" applyFont="1" applyFill="1" applyBorder="1" applyAlignment="1">
      <alignment horizontal="center"/>
    </xf>
    <xf numFmtId="0" fontId="28" fillId="0" borderId="0" xfId="0" applyFont="1" applyAlignment="1">
      <alignment wrapText="1"/>
    </xf>
    <xf numFmtId="9" fontId="32" fillId="0" borderId="0" xfId="1" applyNumberFormat="1" applyFont="1" applyFill="1" applyBorder="1"/>
    <xf numFmtId="8" fontId="27" fillId="2" borderId="11" xfId="1" applyNumberFormat="1" applyFont="1" applyFill="1" applyBorder="1"/>
    <xf numFmtId="8" fontId="32" fillId="2" borderId="11" xfId="1" applyNumberFormat="1" applyFont="1" applyFill="1" applyBorder="1"/>
    <xf numFmtId="2" fontId="0" fillId="0" borderId="0" xfId="0" applyNumberFormat="1"/>
    <xf numFmtId="0" fontId="9" fillId="2" borderId="0" xfId="0" applyFont="1" applyFill="1" applyAlignment="1">
      <alignment horizontal="right" vertical="top" wrapText="1"/>
    </xf>
    <xf numFmtId="0" fontId="6" fillId="2" borderId="0" xfId="0" applyFont="1" applyFill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2" borderId="0" xfId="0" applyFont="1" applyFill="1" applyAlignment="1">
      <alignment horizontal="right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0" fontId="28" fillId="0" borderId="0" xfId="0" applyFont="1" applyAlignment="1">
      <alignment horizontal="right" wrapText="1"/>
    </xf>
    <xf numFmtId="0" fontId="24" fillId="6" borderId="17" xfId="0" applyFont="1" applyFill="1" applyBorder="1" applyAlignment="1">
      <alignment horizontal="center"/>
    </xf>
    <xf numFmtId="0" fontId="24" fillId="6" borderId="18" xfId="0" applyFont="1" applyFill="1" applyBorder="1" applyAlignment="1">
      <alignment horizontal="center"/>
    </xf>
    <xf numFmtId="0" fontId="24" fillId="6" borderId="19" xfId="0" applyFont="1" applyFill="1" applyBorder="1" applyAlignment="1">
      <alignment horizontal="center"/>
    </xf>
    <xf numFmtId="0" fontId="28" fillId="0" borderId="20" xfId="0" applyFont="1" applyBorder="1" applyAlignment="1">
      <alignment horizontal="right" wrapText="1"/>
    </xf>
    <xf numFmtId="8" fontId="32" fillId="4" borderId="11" xfId="1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32" fillId="2" borderId="34" xfId="0" applyNumberFormat="1" applyFont="1" applyFill="1" applyBorder="1" applyAlignment="1">
      <alignment horizontal="center"/>
    </xf>
    <xf numFmtId="9" fontId="32" fillId="3" borderId="34" xfId="0" applyNumberFormat="1" applyFont="1" applyFill="1" applyBorder="1" applyAlignment="1">
      <alignment horizontal="center"/>
    </xf>
    <xf numFmtId="2" fontId="32" fillId="3" borderId="13" xfId="0" applyNumberFormat="1" applyFont="1" applyFill="1" applyBorder="1" applyAlignment="1">
      <alignment horizontal="center"/>
    </xf>
    <xf numFmtId="2" fontId="32" fillId="3" borderId="33" xfId="0" applyNumberFormat="1" applyFont="1" applyFill="1" applyBorder="1" applyAlignment="1">
      <alignment horizontal="center"/>
    </xf>
    <xf numFmtId="9" fontId="33" fillId="4" borderId="0" xfId="0" applyNumberFormat="1" applyFont="1" applyFill="1" applyAlignment="1">
      <alignment horizontal="center"/>
    </xf>
    <xf numFmtId="10" fontId="33" fillId="4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20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/>
    <xf numFmtId="0" fontId="1" fillId="4" borderId="1" xfId="0" applyFont="1" applyFill="1" applyBorder="1" applyAlignment="1">
      <alignment horizontal="center" vertical="top"/>
    </xf>
    <xf numFmtId="0" fontId="1" fillId="0" borderId="0" xfId="0" applyNumberFormat="1" applyFont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/>
    </xf>
    <xf numFmtId="0" fontId="34" fillId="2" borderId="0" xfId="0" applyFont="1" applyFill="1" applyAlignment="1">
      <alignment horizontal="center"/>
    </xf>
    <xf numFmtId="0" fontId="1" fillId="0" borderId="0" xfId="0" applyNumberFormat="1" applyFont="1" applyAlignment="1">
      <alignment horizontal="center"/>
    </xf>
    <xf numFmtId="10" fontId="1" fillId="2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'[1]דוגמאות מרצה'!$B$164</c:f>
              <c:strCache>
                <c:ptCount val="1"/>
                <c:pt idx="0">
                  <c:v>NPV (A)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'[1]דוגמאות מרצה'!$C$165:$C$238</c:f>
              <c:numCache>
                <c:formatCode>General</c:formatCode>
                <c:ptCount val="74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9.7010272126153319E-2</c:v>
                </c:pt>
                <c:pt idx="11">
                  <c:v>0.1</c:v>
                </c:pt>
                <c:pt idx="12">
                  <c:v>0.11</c:v>
                </c:pt>
                <c:pt idx="13">
                  <c:v>0.12</c:v>
                </c:pt>
                <c:pt idx="14">
                  <c:v>0.13</c:v>
                </c:pt>
                <c:pt idx="15">
                  <c:v>0.14000000000000001</c:v>
                </c:pt>
                <c:pt idx="16">
                  <c:v>0.15</c:v>
                </c:pt>
                <c:pt idx="17">
                  <c:v>0.16</c:v>
                </c:pt>
                <c:pt idx="18">
                  <c:v>0.17</c:v>
                </c:pt>
                <c:pt idx="19">
                  <c:v>0.18</c:v>
                </c:pt>
                <c:pt idx="20">
                  <c:v>0.19</c:v>
                </c:pt>
                <c:pt idx="21">
                  <c:v>0.2</c:v>
                </c:pt>
                <c:pt idx="22">
                  <c:v>0.21</c:v>
                </c:pt>
                <c:pt idx="23">
                  <c:v>0.22</c:v>
                </c:pt>
                <c:pt idx="24">
                  <c:v>0.23</c:v>
                </c:pt>
                <c:pt idx="25">
                  <c:v>0.24</c:v>
                </c:pt>
                <c:pt idx="26">
                  <c:v>0.25</c:v>
                </c:pt>
                <c:pt idx="27">
                  <c:v>0.26</c:v>
                </c:pt>
                <c:pt idx="28">
                  <c:v>0.27</c:v>
                </c:pt>
                <c:pt idx="29">
                  <c:v>0.28000000000000003</c:v>
                </c:pt>
                <c:pt idx="30">
                  <c:v>0.28999999999999998</c:v>
                </c:pt>
                <c:pt idx="31">
                  <c:v>0.3</c:v>
                </c:pt>
                <c:pt idx="32">
                  <c:v>0.31</c:v>
                </c:pt>
                <c:pt idx="33">
                  <c:v>0.32</c:v>
                </c:pt>
                <c:pt idx="34">
                  <c:v>0.33</c:v>
                </c:pt>
                <c:pt idx="35">
                  <c:v>0.34</c:v>
                </c:pt>
                <c:pt idx="36">
                  <c:v>0.35</c:v>
                </c:pt>
                <c:pt idx="37">
                  <c:v>0.36309999999999998</c:v>
                </c:pt>
                <c:pt idx="38">
                  <c:v>0.36</c:v>
                </c:pt>
                <c:pt idx="39">
                  <c:v>0.37</c:v>
                </c:pt>
                <c:pt idx="40">
                  <c:v>0.38</c:v>
                </c:pt>
                <c:pt idx="41">
                  <c:v>0.39</c:v>
                </c:pt>
                <c:pt idx="42">
                  <c:v>0.4</c:v>
                </c:pt>
                <c:pt idx="43">
                  <c:v>0.41</c:v>
                </c:pt>
                <c:pt idx="44">
                  <c:v>0.42</c:v>
                </c:pt>
                <c:pt idx="45">
                  <c:v>0.43</c:v>
                </c:pt>
                <c:pt idx="46">
                  <c:v>0.44</c:v>
                </c:pt>
                <c:pt idx="47">
                  <c:v>0.45</c:v>
                </c:pt>
                <c:pt idx="48">
                  <c:v>0.46</c:v>
                </c:pt>
                <c:pt idx="49">
                  <c:v>0.47</c:v>
                </c:pt>
                <c:pt idx="50">
                  <c:v>0.48</c:v>
                </c:pt>
                <c:pt idx="51">
                  <c:v>0.49</c:v>
                </c:pt>
                <c:pt idx="52">
                  <c:v>0.5</c:v>
                </c:pt>
                <c:pt idx="53">
                  <c:v>0.51</c:v>
                </c:pt>
                <c:pt idx="54">
                  <c:v>0.52</c:v>
                </c:pt>
                <c:pt idx="55">
                  <c:v>0.53</c:v>
                </c:pt>
                <c:pt idx="56">
                  <c:v>0.54</c:v>
                </c:pt>
                <c:pt idx="57">
                  <c:v>0.55000000000000004</c:v>
                </c:pt>
                <c:pt idx="58">
                  <c:v>0.56000000000000005</c:v>
                </c:pt>
                <c:pt idx="59">
                  <c:v>0.56999999999999995</c:v>
                </c:pt>
                <c:pt idx="60">
                  <c:v>0.57999999999999996</c:v>
                </c:pt>
                <c:pt idx="61">
                  <c:v>0.59</c:v>
                </c:pt>
                <c:pt idx="62">
                  <c:v>0.6</c:v>
                </c:pt>
                <c:pt idx="63">
                  <c:v>0.60729999999999995</c:v>
                </c:pt>
                <c:pt idx="64">
                  <c:v>0.61</c:v>
                </c:pt>
                <c:pt idx="65">
                  <c:v>0.62</c:v>
                </c:pt>
                <c:pt idx="66">
                  <c:v>0.63</c:v>
                </c:pt>
                <c:pt idx="67">
                  <c:v>0.64</c:v>
                </c:pt>
                <c:pt idx="68">
                  <c:v>0.65</c:v>
                </c:pt>
                <c:pt idx="69">
                  <c:v>0.66</c:v>
                </c:pt>
                <c:pt idx="70">
                  <c:v>0.67</c:v>
                </c:pt>
                <c:pt idx="71">
                  <c:v>0.68</c:v>
                </c:pt>
                <c:pt idx="72">
                  <c:v>0.69</c:v>
                </c:pt>
                <c:pt idx="73">
                  <c:v>0.7</c:v>
                </c:pt>
              </c:numCache>
            </c:numRef>
          </c:xVal>
          <c:yVal>
            <c:numRef>
              <c:f>'[1]דוגמאות מרצה'!$B$165:$B$238</c:f>
              <c:numCache>
                <c:formatCode>General</c:formatCode>
                <c:ptCount val="74"/>
                <c:pt idx="0">
                  <c:v>160</c:v>
                </c:pt>
                <c:pt idx="1">
                  <c:v>152.91822486826663</c:v>
                </c:pt>
                <c:pt idx="2">
                  <c:v>146.06599271773297</c:v>
                </c:pt>
                <c:pt idx="3">
                  <c:v>139.43336258736167</c:v>
                </c:pt>
                <c:pt idx="4">
                  <c:v>133.01092398725535</c:v>
                </c:pt>
                <c:pt idx="5">
                  <c:v>126.78976352445738</c:v>
                </c:pt>
                <c:pt idx="6">
                  <c:v>120.76143393539633</c:v>
                </c:pt>
                <c:pt idx="7">
                  <c:v>114.91792532996794</c:v>
                </c:pt>
                <c:pt idx="8">
                  <c:v>109.25163846974544</c:v>
                </c:pt>
                <c:pt idx="9">
                  <c:v>103.75535991858089</c:v>
                </c:pt>
                <c:pt idx="10">
                  <c:v>99.999992195621928</c:v>
                </c:pt>
                <c:pt idx="11">
                  <c:v>98.422238918106586</c:v>
                </c:pt>
                <c:pt idx="12">
                  <c:v>93.245765853508715</c:v>
                </c:pt>
                <c:pt idx="13">
                  <c:v>88.219752186588892</c:v>
                </c:pt>
                <c:pt idx="14">
                  <c:v>83.33831174366577</c:v>
                </c:pt>
                <c:pt idx="15">
                  <c:v>78.595843255414593</c:v>
                </c:pt>
                <c:pt idx="16">
                  <c:v>73.987014054409485</c:v>
                </c:pt>
                <c:pt idx="17">
                  <c:v>69.506744843987065</c:v>
                </c:pt>
                <c:pt idx="18">
                  <c:v>65.150195459202735</c:v>
                </c:pt>
                <c:pt idx="19">
                  <c:v>60.912751547139692</c:v>
                </c:pt>
                <c:pt idx="20">
                  <c:v>56.790012099748481</c:v>
                </c:pt>
                <c:pt idx="21">
                  <c:v>52.777777777777828</c:v>
                </c:pt>
                <c:pt idx="22">
                  <c:v>48.872039969270077</c:v>
                </c:pt>
                <c:pt idx="23">
                  <c:v>45.068970530573012</c:v>
                </c:pt>
                <c:pt idx="24">
                  <c:v>41.364912161911633</c:v>
                </c:pt>
                <c:pt idx="25">
                  <c:v>37.756369373300629</c:v>
                </c:pt>
                <c:pt idx="26">
                  <c:v>34.240000000000009</c:v>
                </c:pt>
                <c:pt idx="27">
                  <c:v>30.812607229840751</c:v>
                </c:pt>
                <c:pt idx="28">
                  <c:v>27.47113210761853</c:v>
                </c:pt>
                <c:pt idx="29">
                  <c:v>24.212646484375</c:v>
                </c:pt>
                <c:pt idx="30">
                  <c:v>21.03434638180002</c:v>
                </c:pt>
                <c:pt idx="31">
                  <c:v>17.933545744196635</c:v>
                </c:pt>
                <c:pt idx="32">
                  <c:v>14.907670552482074</c:v>
                </c:pt>
                <c:pt idx="33">
                  <c:v>11.9542532765673</c:v>
                </c:pt>
                <c:pt idx="34">
                  <c:v>9.0709276441712063</c:v>
                </c:pt>
                <c:pt idx="35">
                  <c:v>6.2554237057084663</c:v>
                </c:pt>
                <c:pt idx="36">
                  <c:v>3.5055631763450492</c:v>
                </c:pt>
                <c:pt idx="37">
                  <c:v>-9.1227598056775605E-4</c:v>
                </c:pt>
                <c:pt idx="38">
                  <c:v>0.81925503765523899</c:v>
                </c:pt>
                <c:pt idx="39">
                  <c:v>-1.8055086174477424</c:v>
                </c:pt>
                <c:pt idx="40">
                  <c:v>-4.3706565116937099</c:v>
                </c:pt>
                <c:pt idx="41">
                  <c:v>-6.8780418964864793</c:v>
                </c:pt>
                <c:pt idx="42">
                  <c:v>-9.3294460641399155</c:v>
                </c:pt>
                <c:pt idx="43">
                  <c:v>-11.726581671584228</c:v>
                </c:pt>
                <c:pt idx="44">
                  <c:v>-14.071095886966305</c:v>
                </c:pt>
                <c:pt idx="45">
                  <c:v>-16.364573369805896</c:v>
                </c:pt>
                <c:pt idx="46">
                  <c:v>-18.608539094650212</c:v>
                </c:pt>
                <c:pt idx="47">
                  <c:v>-20.804461027512389</c:v>
                </c:pt>
                <c:pt idx="48">
                  <c:v>-22.953752663765329</c:v>
                </c:pt>
                <c:pt idx="49">
                  <c:v>-25.057775435594181</c:v>
                </c:pt>
                <c:pt idx="50">
                  <c:v>-27.11784099658459</c:v>
                </c:pt>
                <c:pt idx="51">
                  <c:v>-29.135213390532925</c:v>
                </c:pt>
                <c:pt idx="52">
                  <c:v>-31.111111111111114</c:v>
                </c:pt>
                <c:pt idx="53">
                  <c:v>-33.046709058595383</c:v>
                </c:pt>
                <c:pt idx="54">
                  <c:v>-34.943140399475141</c:v>
                </c:pt>
                <c:pt idx="55">
                  <c:v>-36.801498334392932</c:v>
                </c:pt>
                <c:pt idx="56">
                  <c:v>-38.622837779525241</c:v>
                </c:pt>
                <c:pt idx="57">
                  <c:v>-40.408176966197857</c:v>
                </c:pt>
                <c:pt idx="58">
                  <c:v>-42.158498963232717</c:v>
                </c:pt>
                <c:pt idx="59">
                  <c:v>-43.874753126249203</c:v>
                </c:pt>
                <c:pt idx="60">
                  <c:v>-45.557856477885139</c:v>
                </c:pt>
                <c:pt idx="61">
                  <c:v>-47.208695022662255</c:v>
                </c:pt>
                <c:pt idx="62">
                  <c:v>-48.828125</c:v>
                </c:pt>
                <c:pt idx="63">
                  <c:v>-49.990952613042253</c:v>
                </c:pt>
                <c:pt idx="64">
                  <c:v>-50.416974078668545</c:v>
                </c:pt>
                <c:pt idx="65">
                  <c:v>-51.976042495780376</c:v>
                </c:pt>
                <c:pt idx="66">
                  <c:v>-53.50610414323441</c:v>
                </c:pt>
                <c:pt idx="67">
                  <c:v>-55.007907604358621</c:v>
                </c:pt>
                <c:pt idx="68">
                  <c:v>-56.482177143334155</c:v>
                </c:pt>
                <c:pt idx="69">
                  <c:v>-57.92961364983816</c:v>
                </c:pt>
                <c:pt idx="70">
                  <c:v>-59.350895541199151</c:v>
                </c:pt>
                <c:pt idx="71">
                  <c:v>-60.746679624230666</c:v>
                </c:pt>
                <c:pt idx="72">
                  <c:v>-62.11760191878318</c:v>
                </c:pt>
                <c:pt idx="73">
                  <c:v>-63.464278444941982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DFD-45C0-AECB-7D0777FFBB96}"/>
            </c:ext>
          </c:extLst>
        </c:ser>
        <c:ser>
          <c:idx val="1"/>
          <c:order val="1"/>
          <c:tx>
            <c:strRef>
              <c:f>'[1]דוגמאות מרצה'!$A$164</c:f>
              <c:strCache>
                <c:ptCount val="1"/>
                <c:pt idx="0">
                  <c:v>NPV (B)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'[1]דוגמאות מרצה'!$C$165:$C$238</c:f>
              <c:numCache>
                <c:formatCode>General</c:formatCode>
                <c:ptCount val="74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9.7010272126153319E-2</c:v>
                </c:pt>
                <c:pt idx="11">
                  <c:v>0.1</c:v>
                </c:pt>
                <c:pt idx="12">
                  <c:v>0.11</c:v>
                </c:pt>
                <c:pt idx="13">
                  <c:v>0.12</c:v>
                </c:pt>
                <c:pt idx="14">
                  <c:v>0.13</c:v>
                </c:pt>
                <c:pt idx="15">
                  <c:v>0.14000000000000001</c:v>
                </c:pt>
                <c:pt idx="16">
                  <c:v>0.15</c:v>
                </c:pt>
                <c:pt idx="17">
                  <c:v>0.16</c:v>
                </c:pt>
                <c:pt idx="18">
                  <c:v>0.17</c:v>
                </c:pt>
                <c:pt idx="19">
                  <c:v>0.18</c:v>
                </c:pt>
                <c:pt idx="20">
                  <c:v>0.19</c:v>
                </c:pt>
                <c:pt idx="21">
                  <c:v>0.2</c:v>
                </c:pt>
                <c:pt idx="22">
                  <c:v>0.21</c:v>
                </c:pt>
                <c:pt idx="23">
                  <c:v>0.22</c:v>
                </c:pt>
                <c:pt idx="24">
                  <c:v>0.23</c:v>
                </c:pt>
                <c:pt idx="25">
                  <c:v>0.24</c:v>
                </c:pt>
                <c:pt idx="26">
                  <c:v>0.25</c:v>
                </c:pt>
                <c:pt idx="27">
                  <c:v>0.26</c:v>
                </c:pt>
                <c:pt idx="28">
                  <c:v>0.27</c:v>
                </c:pt>
                <c:pt idx="29">
                  <c:v>0.28000000000000003</c:v>
                </c:pt>
                <c:pt idx="30">
                  <c:v>0.28999999999999998</c:v>
                </c:pt>
                <c:pt idx="31">
                  <c:v>0.3</c:v>
                </c:pt>
                <c:pt idx="32">
                  <c:v>0.31</c:v>
                </c:pt>
                <c:pt idx="33">
                  <c:v>0.32</c:v>
                </c:pt>
                <c:pt idx="34">
                  <c:v>0.33</c:v>
                </c:pt>
                <c:pt idx="35">
                  <c:v>0.34</c:v>
                </c:pt>
                <c:pt idx="36">
                  <c:v>0.35</c:v>
                </c:pt>
                <c:pt idx="37">
                  <c:v>0.36309999999999998</c:v>
                </c:pt>
                <c:pt idx="38">
                  <c:v>0.36</c:v>
                </c:pt>
                <c:pt idx="39">
                  <c:v>0.37</c:v>
                </c:pt>
                <c:pt idx="40">
                  <c:v>0.38</c:v>
                </c:pt>
                <c:pt idx="41">
                  <c:v>0.39</c:v>
                </c:pt>
                <c:pt idx="42">
                  <c:v>0.4</c:v>
                </c:pt>
                <c:pt idx="43">
                  <c:v>0.41</c:v>
                </c:pt>
                <c:pt idx="44">
                  <c:v>0.42</c:v>
                </c:pt>
                <c:pt idx="45">
                  <c:v>0.43</c:v>
                </c:pt>
                <c:pt idx="46">
                  <c:v>0.44</c:v>
                </c:pt>
                <c:pt idx="47">
                  <c:v>0.45</c:v>
                </c:pt>
                <c:pt idx="48">
                  <c:v>0.46</c:v>
                </c:pt>
                <c:pt idx="49">
                  <c:v>0.47</c:v>
                </c:pt>
                <c:pt idx="50">
                  <c:v>0.48</c:v>
                </c:pt>
                <c:pt idx="51">
                  <c:v>0.49</c:v>
                </c:pt>
                <c:pt idx="52">
                  <c:v>0.5</c:v>
                </c:pt>
                <c:pt idx="53">
                  <c:v>0.51</c:v>
                </c:pt>
                <c:pt idx="54">
                  <c:v>0.52</c:v>
                </c:pt>
                <c:pt idx="55">
                  <c:v>0.53</c:v>
                </c:pt>
                <c:pt idx="56">
                  <c:v>0.54</c:v>
                </c:pt>
                <c:pt idx="57">
                  <c:v>0.55000000000000004</c:v>
                </c:pt>
                <c:pt idx="58">
                  <c:v>0.56000000000000005</c:v>
                </c:pt>
                <c:pt idx="59">
                  <c:v>0.56999999999999995</c:v>
                </c:pt>
                <c:pt idx="60">
                  <c:v>0.57999999999999996</c:v>
                </c:pt>
                <c:pt idx="61">
                  <c:v>0.59</c:v>
                </c:pt>
                <c:pt idx="62">
                  <c:v>0.6</c:v>
                </c:pt>
                <c:pt idx="63">
                  <c:v>0.60729999999999995</c:v>
                </c:pt>
                <c:pt idx="64">
                  <c:v>0.61</c:v>
                </c:pt>
                <c:pt idx="65">
                  <c:v>0.62</c:v>
                </c:pt>
                <c:pt idx="66">
                  <c:v>0.63</c:v>
                </c:pt>
                <c:pt idx="67">
                  <c:v>0.64</c:v>
                </c:pt>
                <c:pt idx="68">
                  <c:v>0.65</c:v>
                </c:pt>
                <c:pt idx="69">
                  <c:v>0.66</c:v>
                </c:pt>
                <c:pt idx="70">
                  <c:v>0.67</c:v>
                </c:pt>
                <c:pt idx="71">
                  <c:v>0.68</c:v>
                </c:pt>
                <c:pt idx="72">
                  <c:v>0.69</c:v>
                </c:pt>
                <c:pt idx="73">
                  <c:v>0.7</c:v>
                </c:pt>
              </c:numCache>
            </c:numRef>
          </c:xVal>
          <c:yVal>
            <c:numRef>
              <c:f>'[1]דוגמאות מרצה'!$A$165:$A$238</c:f>
              <c:numCache>
                <c:formatCode>General</c:formatCode>
                <c:ptCount val="74"/>
                <c:pt idx="0">
                  <c:v>140</c:v>
                </c:pt>
                <c:pt idx="1">
                  <c:v>135.27881657884447</c:v>
                </c:pt>
                <c:pt idx="2">
                  <c:v>130.71066181182201</c:v>
                </c:pt>
                <c:pt idx="3">
                  <c:v>126.28890839157449</c:v>
                </c:pt>
                <c:pt idx="4">
                  <c:v>122.0072826581702</c:v>
                </c:pt>
                <c:pt idx="5">
                  <c:v>117.85984234963826</c:v>
                </c:pt>
                <c:pt idx="6">
                  <c:v>113.84095595693086</c:v>
                </c:pt>
                <c:pt idx="7">
                  <c:v>109.94528355331201</c:v>
                </c:pt>
                <c:pt idx="8">
                  <c:v>106.1677589798303</c:v>
                </c:pt>
                <c:pt idx="9">
                  <c:v>102.50357327905394</c:v>
                </c:pt>
                <c:pt idx="10">
                  <c:v>99.999994797081285</c:v>
                </c:pt>
                <c:pt idx="11">
                  <c:v>98.948159278737762</c:v>
                </c:pt>
                <c:pt idx="12">
                  <c:v>95.49717723567241</c:v>
                </c:pt>
                <c:pt idx="13">
                  <c:v>92.146501457725918</c:v>
                </c:pt>
                <c:pt idx="14">
                  <c:v>88.892207829110504</c:v>
                </c:pt>
                <c:pt idx="15">
                  <c:v>85.730562170276386</c:v>
                </c:pt>
                <c:pt idx="16">
                  <c:v>82.658009369606361</c:v>
                </c:pt>
                <c:pt idx="17">
                  <c:v>79.671163229324719</c:v>
                </c:pt>
                <c:pt idx="18">
                  <c:v>76.766796972801814</c:v>
                </c:pt>
                <c:pt idx="19">
                  <c:v>73.941834364759814</c:v>
                </c:pt>
                <c:pt idx="20">
                  <c:v>71.193341399832292</c:v>
                </c:pt>
                <c:pt idx="21">
                  <c:v>68.518518518518533</c:v>
                </c:pt>
                <c:pt idx="22">
                  <c:v>65.914693312846708</c:v>
                </c:pt>
                <c:pt idx="23">
                  <c:v>63.379313687048693</c:v>
                </c:pt>
                <c:pt idx="24">
                  <c:v>60.909941441274441</c:v>
                </c:pt>
                <c:pt idx="25">
                  <c:v>58.504246248867105</c:v>
                </c:pt>
                <c:pt idx="26">
                  <c:v>56.16</c:v>
                </c:pt>
                <c:pt idx="27">
                  <c:v>53.875071486560529</c:v>
                </c:pt>
                <c:pt idx="28">
                  <c:v>51.647421405079029</c:v>
                </c:pt>
                <c:pt idx="29">
                  <c:v>49.47509765625</c:v>
                </c:pt>
                <c:pt idx="30">
                  <c:v>47.356230921200023</c:v>
                </c:pt>
                <c:pt idx="31">
                  <c:v>45.28903049613109</c:v>
                </c:pt>
                <c:pt idx="32">
                  <c:v>43.271780368321373</c:v>
                </c:pt>
                <c:pt idx="33">
                  <c:v>41.302835517711515</c:v>
                </c:pt>
                <c:pt idx="34">
                  <c:v>39.380618429447452</c:v>
                </c:pt>
                <c:pt idx="35">
                  <c:v>37.503615803805616</c:v>
                </c:pt>
                <c:pt idx="36">
                  <c:v>35.670375450896671</c:v>
                </c:pt>
                <c:pt idx="37">
                  <c:v>33.332725149346288</c:v>
                </c:pt>
                <c:pt idx="38">
                  <c:v>33.879503358436807</c:v>
                </c:pt>
                <c:pt idx="39">
                  <c:v>32.129660921701515</c:v>
                </c:pt>
                <c:pt idx="40">
                  <c:v>30.419562325537527</c:v>
                </c:pt>
                <c:pt idx="41">
                  <c:v>28.747972069009023</c:v>
                </c:pt>
                <c:pt idx="42">
                  <c:v>27.113702623906718</c:v>
                </c:pt>
                <c:pt idx="43">
                  <c:v>25.515612218943858</c:v>
                </c:pt>
                <c:pt idx="44">
                  <c:v>23.952602742022464</c:v>
                </c:pt>
                <c:pt idx="45">
                  <c:v>22.423617753462736</c:v>
                </c:pt>
                <c:pt idx="46">
                  <c:v>20.92764060356653</c:v>
                </c:pt>
                <c:pt idx="47">
                  <c:v>19.463692648325065</c:v>
                </c:pt>
                <c:pt idx="48">
                  <c:v>18.03083155748979</c:v>
                </c:pt>
                <c:pt idx="49">
                  <c:v>16.628149709603889</c:v>
                </c:pt>
                <c:pt idx="50">
                  <c:v>15.254772668943616</c:v>
                </c:pt>
                <c:pt idx="51">
                  <c:v>13.909857739644735</c:v>
                </c:pt>
                <c:pt idx="52">
                  <c:v>12.592592592592609</c:v>
                </c:pt>
                <c:pt idx="53">
                  <c:v>11.302193960936421</c:v>
                </c:pt>
                <c:pt idx="54">
                  <c:v>10.037906400349897</c:v>
                </c:pt>
                <c:pt idx="55">
                  <c:v>8.799001110404717</c:v>
                </c:pt>
                <c:pt idx="56">
                  <c:v>7.5847748136498296</c:v>
                </c:pt>
                <c:pt idx="57">
                  <c:v>6.3945486892014429</c:v>
                </c:pt>
                <c:pt idx="58">
                  <c:v>5.2276673578448651</c:v>
                </c:pt>
                <c:pt idx="59">
                  <c:v>4.0834979158338598</c:v>
                </c:pt>
                <c:pt idx="60">
                  <c:v>2.9614290147432314</c:v>
                </c:pt>
                <c:pt idx="61">
                  <c:v>1.8608699848918491</c:v>
                </c:pt>
                <c:pt idx="62">
                  <c:v>0.78125</c:v>
                </c:pt>
                <c:pt idx="63">
                  <c:v>6.0315913051596226E-3</c:v>
                </c:pt>
                <c:pt idx="64">
                  <c:v>-0.27798271911235872</c:v>
                </c:pt>
                <c:pt idx="65">
                  <c:v>-1.317361663853589</c:v>
                </c:pt>
                <c:pt idx="66">
                  <c:v>-2.337402762156259</c:v>
                </c:pt>
                <c:pt idx="67">
                  <c:v>-3.3386050695724094</c:v>
                </c:pt>
                <c:pt idx="68">
                  <c:v>-4.3214514288894321</c:v>
                </c:pt>
                <c:pt idx="69">
                  <c:v>-5.2864090998920972</c:v>
                </c:pt>
                <c:pt idx="70">
                  <c:v>-6.2339303607994196</c:v>
                </c:pt>
                <c:pt idx="71">
                  <c:v>-7.1644530828204296</c:v>
                </c:pt>
                <c:pt idx="72">
                  <c:v>-8.078401279188796</c:v>
                </c:pt>
                <c:pt idx="73">
                  <c:v>-8.9761856299613214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DFD-45C0-AECB-7D0777FFB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665856"/>
        <c:axId val="251666416"/>
      </c:scatterChart>
      <c:valAx>
        <c:axId val="25166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51666416"/>
        <c:crosses val="autoZero"/>
        <c:crossBetween val="midCat"/>
      </c:valAx>
      <c:valAx>
        <c:axId val="25166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51665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'[1]תרגול עצמי'!$C$78</c:f>
              <c:strCache>
                <c:ptCount val="1"/>
                <c:pt idx="0">
                  <c:v>NPV (A)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'[1]תרגול עצמי'!$D$79:$D$151</c:f>
              <c:numCache>
                <c:formatCode>General</c:formatCode>
                <c:ptCount val="7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0.28077640640441492</c:v>
                </c:pt>
                <c:pt idx="30">
                  <c:v>0.28999999999999998</c:v>
                </c:pt>
                <c:pt idx="31">
                  <c:v>0.3</c:v>
                </c:pt>
                <c:pt idx="32">
                  <c:v>0.31</c:v>
                </c:pt>
                <c:pt idx="33">
                  <c:v>0.32</c:v>
                </c:pt>
                <c:pt idx="34">
                  <c:v>0.33</c:v>
                </c:pt>
                <c:pt idx="35">
                  <c:v>0.34</c:v>
                </c:pt>
                <c:pt idx="36">
                  <c:v>0.35</c:v>
                </c:pt>
                <c:pt idx="37">
                  <c:v>0.36</c:v>
                </c:pt>
                <c:pt idx="38">
                  <c:v>0.37</c:v>
                </c:pt>
                <c:pt idx="39">
                  <c:v>0.38</c:v>
                </c:pt>
                <c:pt idx="40">
                  <c:v>0.39</c:v>
                </c:pt>
                <c:pt idx="41">
                  <c:v>0.4</c:v>
                </c:pt>
                <c:pt idx="42">
                  <c:v>0.41</c:v>
                </c:pt>
                <c:pt idx="43">
                  <c:v>0.42</c:v>
                </c:pt>
                <c:pt idx="44">
                  <c:v>0.43</c:v>
                </c:pt>
                <c:pt idx="45">
                  <c:v>0.44</c:v>
                </c:pt>
                <c:pt idx="46">
                  <c:v>0.45</c:v>
                </c:pt>
                <c:pt idx="47">
                  <c:v>0.46</c:v>
                </c:pt>
                <c:pt idx="48">
                  <c:v>0.47</c:v>
                </c:pt>
                <c:pt idx="49">
                  <c:v>0.48</c:v>
                </c:pt>
                <c:pt idx="50">
                  <c:v>0.49</c:v>
                </c:pt>
                <c:pt idx="51">
                  <c:v>0.5</c:v>
                </c:pt>
                <c:pt idx="52">
                  <c:v>0.51</c:v>
                </c:pt>
                <c:pt idx="53">
                  <c:v>0.52</c:v>
                </c:pt>
                <c:pt idx="54">
                  <c:v>0.53</c:v>
                </c:pt>
                <c:pt idx="55">
                  <c:v>0.54</c:v>
                </c:pt>
                <c:pt idx="56">
                  <c:v>0.55000000000000004</c:v>
                </c:pt>
                <c:pt idx="57">
                  <c:v>0.56000000000000005</c:v>
                </c:pt>
                <c:pt idx="58">
                  <c:v>0.56999999999999995</c:v>
                </c:pt>
                <c:pt idx="59">
                  <c:v>0.57999999999999996</c:v>
                </c:pt>
                <c:pt idx="60">
                  <c:v>0.59</c:v>
                </c:pt>
                <c:pt idx="61">
                  <c:v>0.6</c:v>
                </c:pt>
                <c:pt idx="62">
                  <c:v>0.61</c:v>
                </c:pt>
                <c:pt idx="63">
                  <c:v>0.62</c:v>
                </c:pt>
                <c:pt idx="64">
                  <c:v>0.63</c:v>
                </c:pt>
                <c:pt idx="65">
                  <c:v>0.64</c:v>
                </c:pt>
                <c:pt idx="66">
                  <c:v>0.65</c:v>
                </c:pt>
                <c:pt idx="67">
                  <c:v>0.66</c:v>
                </c:pt>
                <c:pt idx="68">
                  <c:v>0.67</c:v>
                </c:pt>
                <c:pt idx="69">
                  <c:v>0.68</c:v>
                </c:pt>
                <c:pt idx="70">
                  <c:v>0.67703296142559766</c:v>
                </c:pt>
                <c:pt idx="71">
                  <c:v>0.69</c:v>
                </c:pt>
                <c:pt idx="72">
                  <c:v>0.7</c:v>
                </c:pt>
              </c:numCache>
            </c:numRef>
          </c:xVal>
          <c:yVal>
            <c:numRef>
              <c:f>'[1]תרגול עצמי'!$C$79:$C$151</c:f>
              <c:numCache>
                <c:formatCode>General</c:formatCode>
                <c:ptCount val="73"/>
                <c:pt idx="0">
                  <c:v>100</c:v>
                </c:pt>
                <c:pt idx="1">
                  <c:v>95.069110871483247</c:v>
                </c:pt>
                <c:pt idx="2">
                  <c:v>90.272971933871588</c:v>
                </c:pt>
                <c:pt idx="3">
                  <c:v>85.606560467527572</c:v>
                </c:pt>
                <c:pt idx="4">
                  <c:v>81.065088757396381</c:v>
                </c:pt>
                <c:pt idx="5">
                  <c:v>76.643990929705183</c:v>
                </c:pt>
                <c:pt idx="6">
                  <c:v>72.338910644357441</c:v>
                </c:pt>
                <c:pt idx="7">
                  <c:v>68.145689579875921</c:v>
                </c:pt>
                <c:pt idx="8">
                  <c:v>64.060356652949224</c:v>
                </c:pt>
                <c:pt idx="9">
                  <c:v>60.079117919367036</c:v>
                </c:pt>
                <c:pt idx="10">
                  <c:v>56.198347107437996</c:v>
                </c:pt>
                <c:pt idx="11">
                  <c:v>52.414576738901047</c:v>
                </c:pt>
                <c:pt idx="12">
                  <c:v>48.724489795918316</c:v>
                </c:pt>
                <c:pt idx="13">
                  <c:v>45.124911895998139</c:v>
                </c:pt>
                <c:pt idx="14">
                  <c:v>41.612803939673711</c:v>
                </c:pt>
                <c:pt idx="15">
                  <c:v>38.185255198487738</c:v>
                </c:pt>
                <c:pt idx="16">
                  <c:v>34.839476813317475</c:v>
                </c:pt>
                <c:pt idx="17">
                  <c:v>31.572795675359799</c:v>
                </c:pt>
                <c:pt idx="18">
                  <c:v>28.382648664176997</c:v>
                </c:pt>
                <c:pt idx="19">
                  <c:v>25.266577219122922</c:v>
                </c:pt>
                <c:pt idx="20">
                  <c:v>22.222222222222257</c:v>
                </c:pt>
                <c:pt idx="21">
                  <c:v>19.247319172187701</c:v>
                </c:pt>
                <c:pt idx="22">
                  <c:v>16.339693630744421</c:v>
                </c:pt>
                <c:pt idx="23">
                  <c:v>13.497256923788768</c:v>
                </c:pt>
                <c:pt idx="24">
                  <c:v>10.718002081165423</c:v>
                </c:pt>
                <c:pt idx="25">
                  <c:v>8</c:v>
                </c:pt>
                <c:pt idx="26">
                  <c:v>5.3413958175862888</c:v>
                </c:pt>
                <c:pt idx="27">
                  <c:v>2.7404054808109493</c:v>
                </c:pt>
                <c:pt idx="28">
                  <c:v>0.1953125</c:v>
                </c:pt>
                <c:pt idx="29">
                  <c:v>0</c:v>
                </c:pt>
                <c:pt idx="30">
                  <c:v>-2.295535124091117</c:v>
                </c:pt>
                <c:pt idx="31">
                  <c:v>-4.7337278106508904</c:v>
                </c:pt>
                <c:pt idx="32">
                  <c:v>-7.1207971563428885</c:v>
                </c:pt>
                <c:pt idx="33">
                  <c:v>-9.4582185491276505</c:v>
                </c:pt>
                <c:pt idx="34">
                  <c:v>-11.747413646899219</c:v>
                </c:pt>
                <c:pt idx="35">
                  <c:v>-13.989752728892881</c:v>
                </c:pt>
                <c:pt idx="36">
                  <c:v>-16.186556927297687</c:v>
                </c:pt>
                <c:pt idx="37">
                  <c:v>-18.339100346020729</c:v>
                </c:pt>
                <c:pt idx="38">
                  <c:v>-20.448612073099298</c:v>
                </c:pt>
                <c:pt idx="39">
                  <c:v>-22.516278092837609</c:v>
                </c:pt>
                <c:pt idx="40">
                  <c:v>-24.54324310335906</c:v>
                </c:pt>
                <c:pt idx="41">
                  <c:v>-26.530612244897952</c:v>
                </c:pt>
                <c:pt idx="42">
                  <c:v>-28.47945274382576</c:v>
                </c:pt>
                <c:pt idx="43">
                  <c:v>-30.390795477087863</c:v>
                </c:pt>
                <c:pt idx="44">
                  <c:v>-32.265636461440636</c:v>
                </c:pt>
                <c:pt idx="45">
                  <c:v>-34.104938271604937</c:v>
                </c:pt>
                <c:pt idx="46">
                  <c:v>-35.909631391200946</c:v>
                </c:pt>
                <c:pt idx="47">
                  <c:v>-37.680615500093836</c:v>
                </c:pt>
                <c:pt idx="48">
                  <c:v>-39.418760701559535</c:v>
                </c:pt>
                <c:pt idx="49">
                  <c:v>-41.124908692476254</c:v>
                </c:pt>
                <c:pt idx="50">
                  <c:v>-42.79987387955498</c:v>
                </c:pt>
                <c:pt idx="51">
                  <c:v>-44.444444444444429</c:v>
                </c:pt>
                <c:pt idx="52">
                  <c:v>-46.059383360378945</c:v>
                </c:pt>
                <c:pt idx="53">
                  <c:v>-47.64542936288089</c:v>
                </c:pt>
                <c:pt idx="54">
                  <c:v>-49.20329787688496</c:v>
                </c:pt>
                <c:pt idx="55">
                  <c:v>-50.733681902513069</c:v>
                </c:pt>
                <c:pt idx="56">
                  <c:v>-52.237252861602514</c:v>
                </c:pt>
                <c:pt idx="57">
                  <c:v>-53.7146614069691</c:v>
                </c:pt>
                <c:pt idx="58">
                  <c:v>-55.166538196275695</c:v>
                </c:pt>
                <c:pt idx="59">
                  <c:v>-56.593494632270477</c:v>
                </c:pt>
                <c:pt idx="60">
                  <c:v>-57.996123571061247</c:v>
                </c:pt>
                <c:pt idx="61">
                  <c:v>-59.375</c:v>
                </c:pt>
                <c:pt idx="62">
                  <c:v>-60.730681686663303</c:v>
                </c:pt>
                <c:pt idx="63">
                  <c:v>-62.063709800335317</c:v>
                </c:pt>
                <c:pt idx="64">
                  <c:v>-63.374609507320542</c:v>
                </c:pt>
                <c:pt idx="65">
                  <c:v>-64.663890541344443</c:v>
                </c:pt>
                <c:pt idx="66">
                  <c:v>-65.932047750229572</c:v>
                </c:pt>
                <c:pt idx="67">
                  <c:v>-67.179561619973896</c:v>
                </c:pt>
                <c:pt idx="68">
                  <c:v>-68.406898777295709</c:v>
                </c:pt>
                <c:pt idx="69">
                  <c:v>-69.61451247165536</c:v>
                </c:pt>
                <c:pt idx="70">
                  <c:v>-69.258240356568336</c:v>
                </c:pt>
                <c:pt idx="71">
                  <c:v>-70.802843037708755</c:v>
                </c:pt>
                <c:pt idx="72">
                  <c:v>-71.972318339100326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C8-43A0-8FDC-97D6BFAF40F3}"/>
            </c:ext>
          </c:extLst>
        </c:ser>
        <c:ser>
          <c:idx val="1"/>
          <c:order val="1"/>
          <c:tx>
            <c:strRef>
              <c:f>'[1]תרגול עצמי'!$B$78</c:f>
              <c:strCache>
                <c:ptCount val="1"/>
                <c:pt idx="0">
                  <c:v>NPV (B)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'[1]תרגול עצמי'!$D$79:$D$151</c:f>
              <c:numCache>
                <c:formatCode>General</c:formatCode>
                <c:ptCount val="7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0.28077640640441492</c:v>
                </c:pt>
                <c:pt idx="30">
                  <c:v>0.28999999999999998</c:v>
                </c:pt>
                <c:pt idx="31">
                  <c:v>0.3</c:v>
                </c:pt>
                <c:pt idx="32">
                  <c:v>0.31</c:v>
                </c:pt>
                <c:pt idx="33">
                  <c:v>0.32</c:v>
                </c:pt>
                <c:pt idx="34">
                  <c:v>0.33</c:v>
                </c:pt>
                <c:pt idx="35">
                  <c:v>0.34</c:v>
                </c:pt>
                <c:pt idx="36">
                  <c:v>0.35</c:v>
                </c:pt>
                <c:pt idx="37">
                  <c:v>0.36</c:v>
                </c:pt>
                <c:pt idx="38">
                  <c:v>0.37</c:v>
                </c:pt>
                <c:pt idx="39">
                  <c:v>0.38</c:v>
                </c:pt>
                <c:pt idx="40">
                  <c:v>0.39</c:v>
                </c:pt>
                <c:pt idx="41">
                  <c:v>0.4</c:v>
                </c:pt>
                <c:pt idx="42">
                  <c:v>0.41</c:v>
                </c:pt>
                <c:pt idx="43">
                  <c:v>0.42</c:v>
                </c:pt>
                <c:pt idx="44">
                  <c:v>0.43</c:v>
                </c:pt>
                <c:pt idx="45">
                  <c:v>0.44</c:v>
                </c:pt>
                <c:pt idx="46">
                  <c:v>0.45</c:v>
                </c:pt>
                <c:pt idx="47">
                  <c:v>0.46</c:v>
                </c:pt>
                <c:pt idx="48">
                  <c:v>0.47</c:v>
                </c:pt>
                <c:pt idx="49">
                  <c:v>0.48</c:v>
                </c:pt>
                <c:pt idx="50">
                  <c:v>0.49</c:v>
                </c:pt>
                <c:pt idx="51">
                  <c:v>0.5</c:v>
                </c:pt>
                <c:pt idx="52">
                  <c:v>0.51</c:v>
                </c:pt>
                <c:pt idx="53">
                  <c:v>0.52</c:v>
                </c:pt>
                <c:pt idx="54">
                  <c:v>0.53</c:v>
                </c:pt>
                <c:pt idx="55">
                  <c:v>0.54</c:v>
                </c:pt>
                <c:pt idx="56">
                  <c:v>0.55000000000000004</c:v>
                </c:pt>
                <c:pt idx="57">
                  <c:v>0.56000000000000005</c:v>
                </c:pt>
                <c:pt idx="58">
                  <c:v>0.56999999999999995</c:v>
                </c:pt>
                <c:pt idx="59">
                  <c:v>0.57999999999999996</c:v>
                </c:pt>
                <c:pt idx="60">
                  <c:v>0.59</c:v>
                </c:pt>
                <c:pt idx="61">
                  <c:v>0.6</c:v>
                </c:pt>
                <c:pt idx="62">
                  <c:v>0.61</c:v>
                </c:pt>
                <c:pt idx="63">
                  <c:v>0.62</c:v>
                </c:pt>
                <c:pt idx="64">
                  <c:v>0.63</c:v>
                </c:pt>
                <c:pt idx="65">
                  <c:v>0.64</c:v>
                </c:pt>
                <c:pt idx="66">
                  <c:v>0.65</c:v>
                </c:pt>
                <c:pt idx="67">
                  <c:v>0.66</c:v>
                </c:pt>
                <c:pt idx="68">
                  <c:v>0.67</c:v>
                </c:pt>
                <c:pt idx="69">
                  <c:v>0.68</c:v>
                </c:pt>
                <c:pt idx="70">
                  <c:v>0.67703296142559766</c:v>
                </c:pt>
                <c:pt idx="71">
                  <c:v>0.69</c:v>
                </c:pt>
                <c:pt idx="72">
                  <c:v>0.7</c:v>
                </c:pt>
              </c:numCache>
            </c:numRef>
          </c:xVal>
          <c:yVal>
            <c:numRef>
              <c:f>'[1]תרגול עצמי'!$B$79:$B$151</c:f>
              <c:numCache>
                <c:formatCode>General</c:formatCode>
                <c:ptCount val="73"/>
                <c:pt idx="0">
                  <c:v>100</c:v>
                </c:pt>
                <c:pt idx="1">
                  <c:v>97.235565140672492</c:v>
                </c:pt>
                <c:pt idx="2">
                  <c:v>94.540561322568237</c:v>
                </c:pt>
                <c:pt idx="3">
                  <c:v>91.912527099632371</c:v>
                </c:pt>
                <c:pt idx="4">
                  <c:v>89.349112426035475</c:v>
                </c:pt>
                <c:pt idx="5">
                  <c:v>86.848072562358283</c:v>
                </c:pt>
                <c:pt idx="6">
                  <c:v>84.407262370950491</c:v>
                </c:pt>
                <c:pt idx="7">
                  <c:v>82.024630972137317</c:v>
                </c:pt>
                <c:pt idx="8">
                  <c:v>79.698216735253766</c:v>
                </c:pt>
                <c:pt idx="9">
                  <c:v>77.426142580590835</c:v>
                </c:pt>
                <c:pt idx="10">
                  <c:v>75.206611570247901</c:v>
                </c:pt>
                <c:pt idx="11">
                  <c:v>73.03790276763246</c:v>
                </c:pt>
                <c:pt idx="12">
                  <c:v>70.918367346938737</c:v>
                </c:pt>
                <c:pt idx="13">
                  <c:v>68.846424935390417</c:v>
                </c:pt>
                <c:pt idx="14">
                  <c:v>66.8205601723607</c:v>
                </c:pt>
                <c:pt idx="15">
                  <c:v>64.839319470699479</c:v>
                </c:pt>
                <c:pt idx="16">
                  <c:v>62.901307966706298</c:v>
                </c:pt>
                <c:pt idx="17">
                  <c:v>61.00518664621228</c:v>
                </c:pt>
                <c:pt idx="18">
                  <c:v>59.149669635162326</c:v>
                </c:pt>
                <c:pt idx="19">
                  <c:v>57.333521643951684</c:v>
                </c:pt>
                <c:pt idx="20">
                  <c:v>55.555555555555571</c:v>
                </c:pt>
                <c:pt idx="21">
                  <c:v>53.814630148213922</c:v>
                </c:pt>
                <c:pt idx="22">
                  <c:v>52.109647944101027</c:v>
                </c:pt>
                <c:pt idx="23">
                  <c:v>50.439553176019587</c:v>
                </c:pt>
                <c:pt idx="24">
                  <c:v>48.803329864724247</c:v>
                </c:pt>
                <c:pt idx="25">
                  <c:v>47.199999999999989</c:v>
                </c:pt>
                <c:pt idx="26">
                  <c:v>45.628621819098015</c:v>
                </c:pt>
                <c:pt idx="27">
                  <c:v>44.088288176576356</c:v>
                </c:pt>
                <c:pt idx="28">
                  <c:v>42.578125</c:v>
                </c:pt>
                <c:pt idx="29">
                  <c:v>42.462112512353258</c:v>
                </c:pt>
                <c:pt idx="30">
                  <c:v>41.097289826332542</c:v>
                </c:pt>
                <c:pt idx="31">
                  <c:v>39.644970414201197</c:v>
                </c:pt>
                <c:pt idx="32">
                  <c:v>38.220383427539161</c:v>
                </c:pt>
                <c:pt idx="33">
                  <c:v>36.822773186409535</c:v>
                </c:pt>
                <c:pt idx="34">
                  <c:v>35.451410481089937</c:v>
                </c:pt>
                <c:pt idx="35">
                  <c:v>34.105591445756261</c:v>
                </c:pt>
                <c:pt idx="36">
                  <c:v>32.784636488340169</c:v>
                </c:pt>
                <c:pt idx="37">
                  <c:v>31.487889273356416</c:v>
                </c:pt>
                <c:pt idx="38">
                  <c:v>30.214715754701871</c:v>
                </c:pt>
                <c:pt idx="39">
                  <c:v>28.964503255618581</c:v>
                </c:pt>
                <c:pt idx="40">
                  <c:v>27.736659593188733</c:v>
                </c:pt>
                <c:pt idx="41">
                  <c:v>26.530612244897966</c:v>
                </c:pt>
                <c:pt idx="42">
                  <c:v>25.345807554951961</c:v>
                </c:pt>
                <c:pt idx="43">
                  <c:v>24.18170997817893</c:v>
                </c:pt>
                <c:pt idx="44">
                  <c:v>23.037801359479687</c:v>
                </c:pt>
                <c:pt idx="45">
                  <c:v>21.913580246913583</c:v>
                </c:pt>
                <c:pt idx="46">
                  <c:v>20.808561236623078</c:v>
                </c:pt>
                <c:pt idx="47">
                  <c:v>19.722274347907685</c:v>
                </c:pt>
                <c:pt idx="48">
                  <c:v>18.6542644268592</c:v>
                </c:pt>
                <c:pt idx="49">
                  <c:v>17.604090577063559</c:v>
                </c:pt>
                <c:pt idx="50">
                  <c:v>16.571325615963261</c:v>
                </c:pt>
                <c:pt idx="51">
                  <c:v>15.555555555555557</c:v>
                </c:pt>
                <c:pt idx="52">
                  <c:v>14.556379106179548</c:v>
                </c:pt>
                <c:pt idx="53">
                  <c:v>13.57340720221606</c:v>
                </c:pt>
                <c:pt idx="54">
                  <c:v>12.606262548592412</c:v>
                </c:pt>
                <c:pt idx="55">
                  <c:v>11.654579187046721</c:v>
                </c:pt>
                <c:pt idx="56">
                  <c:v>10.718002081165452</c:v>
                </c:pt>
                <c:pt idx="57">
                  <c:v>9.7961867192636305</c:v>
                </c:pt>
                <c:pt idx="58">
                  <c:v>8.8887987342285868</c:v>
                </c:pt>
                <c:pt idx="59">
                  <c:v>7.9955135394968551</c:v>
                </c:pt>
                <c:pt idx="60">
                  <c:v>7.1160159803805385</c:v>
                </c:pt>
                <c:pt idx="61">
                  <c:v>6.25</c:v>
                </c:pt>
                <c:pt idx="62">
                  <c:v>5.3971683191234945</c:v>
                </c:pt>
                <c:pt idx="63">
                  <c:v>4.5572321292485753</c:v>
                </c:pt>
                <c:pt idx="64">
                  <c:v>3.7299107982987749</c:v>
                </c:pt>
                <c:pt idx="65">
                  <c:v>2.9149315883402664</c:v>
                </c:pt>
                <c:pt idx="66">
                  <c:v>2.1120293847566671</c:v>
                </c:pt>
                <c:pt idx="67">
                  <c:v>1.3209464363477963</c:v>
                </c:pt>
                <c:pt idx="68">
                  <c:v>0.54143210584818746</c:v>
                </c:pt>
                <c:pt idx="69">
                  <c:v>-0.22675736961451776</c:v>
                </c:pt>
                <c:pt idx="70">
                  <c:v>9.9802832664863672E-11</c:v>
                </c:pt>
                <c:pt idx="71">
                  <c:v>-0.98385910857462022</c:v>
                </c:pt>
                <c:pt idx="72">
                  <c:v>-1.7301038062283709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0C8-43A0-8FDC-97D6BFAF4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423632"/>
        <c:axId val="256424192"/>
      </c:scatterChart>
      <c:valAx>
        <c:axId val="256423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56424192"/>
        <c:crosses val="autoZero"/>
        <c:crossBetween val="midCat"/>
      </c:valAx>
      <c:valAx>
        <c:axId val="25642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564236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4.8675853018372704E-2"/>
          <c:y val="2.8194444444444446E-2"/>
          <c:w val="0.83732130358705159"/>
          <c:h val="0.671457786526684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'תרגול עצמי שאלות 12-15'!$J$81:$J$154</c:f>
              <c:numCache>
                <c:formatCode>0.00</c:formatCode>
                <c:ptCount val="74"/>
                <c:pt idx="0">
                  <c:v>100</c:v>
                </c:pt>
                <c:pt idx="1">
                  <c:v>97.235565140672492</c:v>
                </c:pt>
                <c:pt idx="2">
                  <c:v>94.540561322568237</c:v>
                </c:pt>
                <c:pt idx="3">
                  <c:v>91.912527099632371</c:v>
                </c:pt>
                <c:pt idx="4">
                  <c:v>89.349112426035475</c:v>
                </c:pt>
                <c:pt idx="5">
                  <c:v>86.848072562358283</c:v>
                </c:pt>
                <c:pt idx="6">
                  <c:v>84.407262370950491</c:v>
                </c:pt>
                <c:pt idx="7">
                  <c:v>82.024630972137317</c:v>
                </c:pt>
                <c:pt idx="8">
                  <c:v>79.698216735253766</c:v>
                </c:pt>
                <c:pt idx="9">
                  <c:v>77.426142580590835</c:v>
                </c:pt>
                <c:pt idx="10">
                  <c:v>75.206611570247901</c:v>
                </c:pt>
                <c:pt idx="11">
                  <c:v>73.03790276763246</c:v>
                </c:pt>
                <c:pt idx="12">
                  <c:v>70.918367346938737</c:v>
                </c:pt>
                <c:pt idx="13">
                  <c:v>68.846424935390417</c:v>
                </c:pt>
                <c:pt idx="14">
                  <c:v>66.8205601723607</c:v>
                </c:pt>
                <c:pt idx="15">
                  <c:v>64.839319470699479</c:v>
                </c:pt>
                <c:pt idx="16">
                  <c:v>62.901307966706298</c:v>
                </c:pt>
                <c:pt idx="17">
                  <c:v>61.00518664621228</c:v>
                </c:pt>
                <c:pt idx="18">
                  <c:v>59.149669635162326</c:v>
                </c:pt>
                <c:pt idx="19">
                  <c:v>57.333521643951684</c:v>
                </c:pt>
                <c:pt idx="20">
                  <c:v>55.555555555555571</c:v>
                </c:pt>
                <c:pt idx="21">
                  <c:v>53.814630148213922</c:v>
                </c:pt>
                <c:pt idx="22">
                  <c:v>52.109647944101027</c:v>
                </c:pt>
                <c:pt idx="23">
                  <c:v>50.439553176019587</c:v>
                </c:pt>
                <c:pt idx="24">
                  <c:v>48.803329864724247</c:v>
                </c:pt>
                <c:pt idx="25">
                  <c:v>47.199999999999989</c:v>
                </c:pt>
                <c:pt idx="26">
                  <c:v>45.628621819098015</c:v>
                </c:pt>
                <c:pt idx="27">
                  <c:v>44.088288176576356</c:v>
                </c:pt>
                <c:pt idx="28">
                  <c:v>42.578125</c:v>
                </c:pt>
                <c:pt idx="29">
                  <c:v>42.462112512353258</c:v>
                </c:pt>
                <c:pt idx="30">
                  <c:v>41.097289826332542</c:v>
                </c:pt>
                <c:pt idx="31">
                  <c:v>39.644970414201197</c:v>
                </c:pt>
                <c:pt idx="32">
                  <c:v>38.220383427539161</c:v>
                </c:pt>
                <c:pt idx="33">
                  <c:v>36.822773186409535</c:v>
                </c:pt>
                <c:pt idx="34">
                  <c:v>35.451410481089937</c:v>
                </c:pt>
                <c:pt idx="35">
                  <c:v>34.105591445756261</c:v>
                </c:pt>
                <c:pt idx="36">
                  <c:v>32.784636488340169</c:v>
                </c:pt>
                <c:pt idx="37">
                  <c:v>31.487889273356416</c:v>
                </c:pt>
                <c:pt idx="38">
                  <c:v>30.214715754701871</c:v>
                </c:pt>
                <c:pt idx="39">
                  <c:v>28.964503255618581</c:v>
                </c:pt>
                <c:pt idx="40">
                  <c:v>27.736659593188733</c:v>
                </c:pt>
                <c:pt idx="41">
                  <c:v>26.530612244897966</c:v>
                </c:pt>
                <c:pt idx="42">
                  <c:v>25.345807554951961</c:v>
                </c:pt>
                <c:pt idx="43">
                  <c:v>24.18170997817893</c:v>
                </c:pt>
                <c:pt idx="44">
                  <c:v>23.037801359479687</c:v>
                </c:pt>
                <c:pt idx="45">
                  <c:v>21.913580246913583</c:v>
                </c:pt>
                <c:pt idx="46">
                  <c:v>20.808561236623078</c:v>
                </c:pt>
                <c:pt idx="47">
                  <c:v>19.722274347907685</c:v>
                </c:pt>
                <c:pt idx="48">
                  <c:v>18.6542644268592</c:v>
                </c:pt>
                <c:pt idx="49">
                  <c:v>17.604090577063559</c:v>
                </c:pt>
                <c:pt idx="50">
                  <c:v>16.571325615963261</c:v>
                </c:pt>
                <c:pt idx="51">
                  <c:v>15.555555555555557</c:v>
                </c:pt>
                <c:pt idx="52">
                  <c:v>14.556379106179548</c:v>
                </c:pt>
                <c:pt idx="53">
                  <c:v>13.57340720221606</c:v>
                </c:pt>
                <c:pt idx="54">
                  <c:v>12.606262548592412</c:v>
                </c:pt>
                <c:pt idx="55">
                  <c:v>11.654579187046721</c:v>
                </c:pt>
                <c:pt idx="56">
                  <c:v>10.718002081165452</c:v>
                </c:pt>
                <c:pt idx="57">
                  <c:v>9.7961867192636305</c:v>
                </c:pt>
                <c:pt idx="58">
                  <c:v>8.8887987342285868</c:v>
                </c:pt>
                <c:pt idx="59">
                  <c:v>7.9955135394968551</c:v>
                </c:pt>
                <c:pt idx="60">
                  <c:v>7.1160159803805385</c:v>
                </c:pt>
                <c:pt idx="61">
                  <c:v>6.25</c:v>
                </c:pt>
                <c:pt idx="62">
                  <c:v>5.3971683191234945</c:v>
                </c:pt>
                <c:pt idx="63">
                  <c:v>4.5572321292485753</c:v>
                </c:pt>
                <c:pt idx="64">
                  <c:v>3.7299107982987749</c:v>
                </c:pt>
                <c:pt idx="65">
                  <c:v>2.9149315883402664</c:v>
                </c:pt>
                <c:pt idx="66">
                  <c:v>2.1120293847566671</c:v>
                </c:pt>
                <c:pt idx="67">
                  <c:v>1.3209464363477963</c:v>
                </c:pt>
                <c:pt idx="68">
                  <c:v>0.54143210584818746</c:v>
                </c:pt>
                <c:pt idx="69">
                  <c:v>-0.22675736961451776</c:v>
                </c:pt>
                <c:pt idx="70">
                  <c:v>9.9802832664863672E-11</c:v>
                </c:pt>
                <c:pt idx="71">
                  <c:v>-0.98385910857462022</c:v>
                </c:pt>
                <c:pt idx="72">
                  <c:v>-1.7301038062283709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E-4834-8DE6-F0A3CD2A829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'תרגול עצמי שאלות 12-15'!$K$81:$K$154</c:f>
              <c:numCache>
                <c:formatCode>0.00</c:formatCode>
                <c:ptCount val="74"/>
                <c:pt idx="0">
                  <c:v>100</c:v>
                </c:pt>
                <c:pt idx="1">
                  <c:v>95.069110871483247</c:v>
                </c:pt>
                <c:pt idx="2">
                  <c:v>90.272971933871588</c:v>
                </c:pt>
                <c:pt idx="3">
                  <c:v>85.606560467527572</c:v>
                </c:pt>
                <c:pt idx="4">
                  <c:v>81.065088757396381</c:v>
                </c:pt>
                <c:pt idx="5">
                  <c:v>76.643990929705183</c:v>
                </c:pt>
                <c:pt idx="6">
                  <c:v>72.338910644357441</c:v>
                </c:pt>
                <c:pt idx="7">
                  <c:v>68.145689579875921</c:v>
                </c:pt>
                <c:pt idx="8">
                  <c:v>64.060356652949224</c:v>
                </c:pt>
                <c:pt idx="9">
                  <c:v>60.079117919367036</c:v>
                </c:pt>
                <c:pt idx="10">
                  <c:v>56.198347107437996</c:v>
                </c:pt>
                <c:pt idx="11">
                  <c:v>52.414576738901047</c:v>
                </c:pt>
                <c:pt idx="12">
                  <c:v>48.724489795918316</c:v>
                </c:pt>
                <c:pt idx="13">
                  <c:v>45.124911895998139</c:v>
                </c:pt>
                <c:pt idx="14">
                  <c:v>41.612803939673711</c:v>
                </c:pt>
                <c:pt idx="15">
                  <c:v>38.185255198487738</c:v>
                </c:pt>
                <c:pt idx="16">
                  <c:v>34.839476813317475</c:v>
                </c:pt>
                <c:pt idx="17">
                  <c:v>31.572795675359799</c:v>
                </c:pt>
                <c:pt idx="18">
                  <c:v>28.382648664176997</c:v>
                </c:pt>
                <c:pt idx="19">
                  <c:v>25.266577219122922</c:v>
                </c:pt>
                <c:pt idx="20">
                  <c:v>22.222222222222257</c:v>
                </c:pt>
                <c:pt idx="21">
                  <c:v>19.247319172187701</c:v>
                </c:pt>
                <c:pt idx="22">
                  <c:v>16.339693630744421</c:v>
                </c:pt>
                <c:pt idx="23">
                  <c:v>13.497256923788768</c:v>
                </c:pt>
                <c:pt idx="24">
                  <c:v>10.718002081165423</c:v>
                </c:pt>
                <c:pt idx="25">
                  <c:v>8</c:v>
                </c:pt>
                <c:pt idx="26">
                  <c:v>5.3413958175862888</c:v>
                </c:pt>
                <c:pt idx="27">
                  <c:v>2.7404054808109493</c:v>
                </c:pt>
                <c:pt idx="28">
                  <c:v>0.1953125</c:v>
                </c:pt>
                <c:pt idx="29">
                  <c:v>0</c:v>
                </c:pt>
                <c:pt idx="30">
                  <c:v>-2.295535124091117</c:v>
                </c:pt>
                <c:pt idx="31">
                  <c:v>-4.7337278106508904</c:v>
                </c:pt>
                <c:pt idx="32">
                  <c:v>-7.1207971563428885</c:v>
                </c:pt>
                <c:pt idx="33">
                  <c:v>-9.4582185491276505</c:v>
                </c:pt>
                <c:pt idx="34">
                  <c:v>-11.747413646899219</c:v>
                </c:pt>
                <c:pt idx="35">
                  <c:v>-13.989752728892881</c:v>
                </c:pt>
                <c:pt idx="36">
                  <c:v>-16.186556927297687</c:v>
                </c:pt>
                <c:pt idx="37">
                  <c:v>-18.339100346020729</c:v>
                </c:pt>
                <c:pt idx="38">
                  <c:v>-20.448612073099298</c:v>
                </c:pt>
                <c:pt idx="39">
                  <c:v>-22.516278092837609</c:v>
                </c:pt>
                <c:pt idx="40">
                  <c:v>-24.54324310335906</c:v>
                </c:pt>
                <c:pt idx="41">
                  <c:v>-26.530612244897952</c:v>
                </c:pt>
                <c:pt idx="42">
                  <c:v>-28.47945274382576</c:v>
                </c:pt>
                <c:pt idx="43">
                  <c:v>-30.390795477087863</c:v>
                </c:pt>
                <c:pt idx="44">
                  <c:v>-32.265636461440636</c:v>
                </c:pt>
                <c:pt idx="45">
                  <c:v>-34.104938271604937</c:v>
                </c:pt>
                <c:pt idx="46">
                  <c:v>-35.909631391200946</c:v>
                </c:pt>
                <c:pt idx="47">
                  <c:v>-37.680615500093836</c:v>
                </c:pt>
                <c:pt idx="48">
                  <c:v>-39.418760701559535</c:v>
                </c:pt>
                <c:pt idx="49">
                  <c:v>-41.124908692476254</c:v>
                </c:pt>
                <c:pt idx="50">
                  <c:v>-42.79987387955498</c:v>
                </c:pt>
                <c:pt idx="51">
                  <c:v>-44.444444444444429</c:v>
                </c:pt>
                <c:pt idx="52">
                  <c:v>-46.059383360378945</c:v>
                </c:pt>
                <c:pt idx="53">
                  <c:v>-47.64542936288089</c:v>
                </c:pt>
                <c:pt idx="54">
                  <c:v>-49.20329787688496</c:v>
                </c:pt>
                <c:pt idx="55">
                  <c:v>-50.733681902513069</c:v>
                </c:pt>
                <c:pt idx="56">
                  <c:v>-52.237252861602514</c:v>
                </c:pt>
                <c:pt idx="57">
                  <c:v>-53.7146614069691</c:v>
                </c:pt>
                <c:pt idx="58">
                  <c:v>-55.166538196275695</c:v>
                </c:pt>
                <c:pt idx="59">
                  <c:v>-56.593494632270477</c:v>
                </c:pt>
                <c:pt idx="60">
                  <c:v>-57.996123571061247</c:v>
                </c:pt>
                <c:pt idx="61">
                  <c:v>-59.375</c:v>
                </c:pt>
                <c:pt idx="62">
                  <c:v>-60.730681686663303</c:v>
                </c:pt>
                <c:pt idx="63">
                  <c:v>-62.063709800335317</c:v>
                </c:pt>
                <c:pt idx="64">
                  <c:v>-63.374609507320542</c:v>
                </c:pt>
                <c:pt idx="65">
                  <c:v>-64.663890541344443</c:v>
                </c:pt>
                <c:pt idx="66">
                  <c:v>-65.932047750229572</c:v>
                </c:pt>
                <c:pt idx="67">
                  <c:v>-67.179561619973896</c:v>
                </c:pt>
                <c:pt idx="68">
                  <c:v>-68.406898777295709</c:v>
                </c:pt>
                <c:pt idx="69">
                  <c:v>-69.61451247165536</c:v>
                </c:pt>
                <c:pt idx="70">
                  <c:v>-69.258240356568336</c:v>
                </c:pt>
                <c:pt idx="71">
                  <c:v>-70.802843037708755</c:v>
                </c:pt>
                <c:pt idx="72">
                  <c:v>-71.972318339100326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E-4834-8DE6-F0A3CD2A8290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'תרגול עצמי שאלות 12-15'!$L$81:$L$154</c:f>
              <c:numCache>
                <c:formatCode>0%</c:formatCode>
                <c:ptCount val="74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 formatCode="0.000%">
                  <c:v>0.28077640640441492</c:v>
                </c:pt>
                <c:pt idx="30">
                  <c:v>0.28999999999999998</c:v>
                </c:pt>
                <c:pt idx="31">
                  <c:v>0.3</c:v>
                </c:pt>
                <c:pt idx="32">
                  <c:v>0.31</c:v>
                </c:pt>
                <c:pt idx="33">
                  <c:v>0.32</c:v>
                </c:pt>
                <c:pt idx="34">
                  <c:v>0.33</c:v>
                </c:pt>
                <c:pt idx="35">
                  <c:v>0.34</c:v>
                </c:pt>
                <c:pt idx="36">
                  <c:v>0.35</c:v>
                </c:pt>
                <c:pt idx="37">
                  <c:v>0.36</c:v>
                </c:pt>
                <c:pt idx="38">
                  <c:v>0.37</c:v>
                </c:pt>
                <c:pt idx="39">
                  <c:v>0.38</c:v>
                </c:pt>
                <c:pt idx="40">
                  <c:v>0.39</c:v>
                </c:pt>
                <c:pt idx="41">
                  <c:v>0.4</c:v>
                </c:pt>
                <c:pt idx="42">
                  <c:v>0.41</c:v>
                </c:pt>
                <c:pt idx="43">
                  <c:v>0.42</c:v>
                </c:pt>
                <c:pt idx="44">
                  <c:v>0.43</c:v>
                </c:pt>
                <c:pt idx="45">
                  <c:v>0.44</c:v>
                </c:pt>
                <c:pt idx="46">
                  <c:v>0.45</c:v>
                </c:pt>
                <c:pt idx="47">
                  <c:v>0.46</c:v>
                </c:pt>
                <c:pt idx="48">
                  <c:v>0.47</c:v>
                </c:pt>
                <c:pt idx="49">
                  <c:v>0.48</c:v>
                </c:pt>
                <c:pt idx="50">
                  <c:v>0.49</c:v>
                </c:pt>
                <c:pt idx="51">
                  <c:v>0.5</c:v>
                </c:pt>
                <c:pt idx="52">
                  <c:v>0.51</c:v>
                </c:pt>
                <c:pt idx="53">
                  <c:v>0.52</c:v>
                </c:pt>
                <c:pt idx="54">
                  <c:v>0.53</c:v>
                </c:pt>
                <c:pt idx="55">
                  <c:v>0.54</c:v>
                </c:pt>
                <c:pt idx="56">
                  <c:v>0.55000000000000004</c:v>
                </c:pt>
                <c:pt idx="57">
                  <c:v>0.56000000000000005</c:v>
                </c:pt>
                <c:pt idx="58">
                  <c:v>0.56999999999999995</c:v>
                </c:pt>
                <c:pt idx="59">
                  <c:v>0.57999999999999996</c:v>
                </c:pt>
                <c:pt idx="60">
                  <c:v>0.59</c:v>
                </c:pt>
                <c:pt idx="61">
                  <c:v>0.6</c:v>
                </c:pt>
                <c:pt idx="62">
                  <c:v>0.61</c:v>
                </c:pt>
                <c:pt idx="63">
                  <c:v>0.62</c:v>
                </c:pt>
                <c:pt idx="64">
                  <c:v>0.63</c:v>
                </c:pt>
                <c:pt idx="65">
                  <c:v>0.64</c:v>
                </c:pt>
                <c:pt idx="66">
                  <c:v>0.65</c:v>
                </c:pt>
                <c:pt idx="67">
                  <c:v>0.66</c:v>
                </c:pt>
                <c:pt idx="68">
                  <c:v>0.67</c:v>
                </c:pt>
                <c:pt idx="69">
                  <c:v>0.68</c:v>
                </c:pt>
                <c:pt idx="70" formatCode="0.000%">
                  <c:v>0.67703296142559766</c:v>
                </c:pt>
                <c:pt idx="71">
                  <c:v>0.69</c:v>
                </c:pt>
                <c:pt idx="72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9E-4834-8DE6-F0A3CD2A8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913232"/>
        <c:axId val="517911920"/>
      </c:lineChart>
      <c:catAx>
        <c:axId val="517913232"/>
        <c:scaling>
          <c:orientation val="maxMin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17911920"/>
        <c:crosses val="autoZero"/>
        <c:auto val="1"/>
        <c:lblAlgn val="ctr"/>
        <c:lblOffset val="100"/>
        <c:noMultiLvlLbl val="0"/>
      </c:catAx>
      <c:valAx>
        <c:axId val="5179119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1791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1314450</xdr:colOff>
      <xdr:row>146</xdr:row>
      <xdr:rowOff>176212</xdr:rowOff>
    </xdr:from>
    <xdr:to>
      <xdr:col>17</xdr:col>
      <xdr:colOff>485775</xdr:colOff>
      <xdr:row>162</xdr:row>
      <xdr:rowOff>4762</xdr:rowOff>
    </xdr:to>
    <xdr:graphicFrame macro="">
      <xdr:nvGraphicFramePr>
        <xdr:cNvPr id="2" name="תרשים 23">
          <a:extLst>
            <a:ext uri="{FF2B5EF4-FFF2-40B4-BE49-F238E27FC236}">
              <a16:creationId xmlns:a16="http://schemas.microsoft.com/office/drawing/2014/main" id="{EA96E9CE-9CE8-4C80-B4BD-526A5B0C0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670559</xdr:colOff>
      <xdr:row>0</xdr:row>
      <xdr:rowOff>28575</xdr:rowOff>
    </xdr:from>
    <xdr:to>
      <xdr:col>13</xdr:col>
      <xdr:colOff>929639</xdr:colOff>
      <xdr:row>7</xdr:row>
      <xdr:rowOff>121920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9702847-6514-49DC-820C-F28E68CB517A}"/>
            </a:ext>
          </a:extLst>
        </xdr:cNvPr>
        <xdr:cNvSpPr txBox="1"/>
      </xdr:nvSpPr>
      <xdr:spPr>
        <a:xfrm>
          <a:off x="10977120541" y="249555"/>
          <a:ext cx="7711440" cy="13201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מוצע בפניכם הפרויקט הבא</a:t>
          </a:r>
          <a:r>
            <a:rPr lang="he-IL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למשך 3 שנים.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endParaRPr lang="he-IL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הריבית השנתית היא 8%.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חשבו את הענ"נ של הפרויקט וקבעו האם ההשקעה בפרויקט כדאית.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 rtl="1">
            <a:lnSpc>
              <a:spcPct val="150000"/>
            </a:lnSpc>
          </a:pPr>
          <a:endParaRPr lang="en-US" sz="1200" baseline="0"/>
        </a:p>
      </xdr:txBody>
    </xdr:sp>
    <xdr:clientData/>
  </xdr:twoCellAnchor>
  <xdr:twoCellAnchor>
    <xdr:from>
      <xdr:col>7</xdr:col>
      <xdr:colOff>670559</xdr:colOff>
      <xdr:row>29</xdr:row>
      <xdr:rowOff>9525</xdr:rowOff>
    </xdr:from>
    <xdr:to>
      <xdr:col>14</xdr:col>
      <xdr:colOff>99059</xdr:colOff>
      <xdr:row>36</xdr:row>
      <xdr:rowOff>57150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90F5AFF0-6A7A-4197-A488-7AD7F8798FCA}"/>
            </a:ext>
          </a:extLst>
        </xdr:cNvPr>
        <xdr:cNvSpPr txBox="1"/>
      </xdr:nvSpPr>
      <xdr:spPr>
        <a:xfrm>
          <a:off x="10976968141" y="5259705"/>
          <a:ext cx="7863840" cy="136588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rtl="1"/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מוצע בפניכם הפרויקט הבא</a:t>
          </a:r>
          <a:r>
            <a:rPr lang="he-IL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למשך 30 שנים.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endParaRPr lang="he-IL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הריבית השנתית היא 12%.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חשבו את הענ"נ של הפרויקט וקבעו האם ההשקעה בפרויקט כדאית.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 rtl="1">
            <a:lnSpc>
              <a:spcPct val="150000"/>
            </a:lnSpc>
          </a:pPr>
          <a:endParaRPr lang="en-US" sz="1200" baseline="0"/>
        </a:p>
      </xdr:txBody>
    </xdr:sp>
    <xdr:clientData/>
  </xdr:twoCellAnchor>
  <xdr:twoCellAnchor>
    <xdr:from>
      <xdr:col>8</xdr:col>
      <xdr:colOff>0</xdr:colOff>
      <xdr:row>96</xdr:row>
      <xdr:rowOff>38100</xdr:rowOff>
    </xdr:from>
    <xdr:to>
      <xdr:col>18</xdr:col>
      <xdr:colOff>99060</xdr:colOff>
      <xdr:row>103</xdr:row>
      <xdr:rowOff>171450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99E34C02-AFE1-4475-AC6D-B86D20DB0821}"/>
            </a:ext>
          </a:extLst>
        </xdr:cNvPr>
        <xdr:cNvSpPr txBox="1"/>
      </xdr:nvSpPr>
      <xdr:spPr>
        <a:xfrm>
          <a:off x="10974285900" y="17213580"/>
          <a:ext cx="7437120" cy="136017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rtl="1"/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מוצע בפניכם הפרויקט הבא</a:t>
          </a:r>
          <a:r>
            <a:rPr lang="he-IL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he-IL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endParaRPr lang="he-IL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endParaRPr lang="he-IL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א) חשבו מהו השת"פ של פרויקט זה.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ב) בהנחה והבנק שלכם הציע לכם ריבית שנתית בשיעור של 11%, האם תשקיעו בפרויקט? 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 rtl="1">
            <a:lnSpc>
              <a:spcPct val="150000"/>
            </a:lnSpc>
          </a:pPr>
          <a:endParaRPr lang="en-US" sz="1200" baseline="0"/>
        </a:p>
      </xdr:txBody>
    </xdr:sp>
    <xdr:clientData/>
  </xdr:twoCellAnchor>
  <xdr:twoCellAnchor>
    <xdr:from>
      <xdr:col>8</xdr:col>
      <xdr:colOff>0</xdr:colOff>
      <xdr:row>131</xdr:row>
      <xdr:rowOff>9525</xdr:rowOff>
    </xdr:from>
    <xdr:to>
      <xdr:col>18</xdr:col>
      <xdr:colOff>9525</xdr:colOff>
      <xdr:row>139</xdr:row>
      <xdr:rowOff>114300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521189CD-F837-4CCA-998E-ACC4B57C0333}"/>
            </a:ext>
          </a:extLst>
        </xdr:cNvPr>
        <xdr:cNvSpPr txBox="1"/>
      </xdr:nvSpPr>
      <xdr:spPr>
        <a:xfrm>
          <a:off x="10979739915" y="25010745"/>
          <a:ext cx="11104245" cy="150685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rtl="1"/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קבוצת סטודנטים</a:t>
          </a:r>
          <a:r>
            <a:rPr lang="he-IL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בקורס מתלבטת </a:t>
          </a:r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יחד לגבי שני פרויקטים חד פעמיים המוציאים זה את זה. עלות ההון איננה ידועה לכם. </a:t>
          </a:r>
        </a:p>
        <a:p>
          <a:pPr rtl="1"/>
          <a:endParaRPr lang="he-IL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איזה מבין הפרויקטים עדיף כאשר: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בעלות ההון היא 5% 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בעלות ההון היא 9.7%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בעלות ההון בין 9.7% ל-60.73%.</a:t>
          </a:r>
        </a:p>
        <a:p>
          <a:pPr lvl="0" rtl="1"/>
          <a:r>
            <a:rPr lang="he-I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יש</a:t>
          </a:r>
          <a:r>
            <a:rPr lang="he-IL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להציג גם בהצגה גרפית (גרף העננ).</a:t>
          </a:r>
          <a:endParaRPr lang="en-US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 rtl="1">
            <a:lnSpc>
              <a:spcPct val="150000"/>
            </a:lnSpc>
          </a:pPr>
          <a:endParaRPr lang="en-US" sz="1200" baseline="0"/>
        </a:p>
      </xdr:txBody>
    </xdr:sp>
    <xdr:clientData/>
  </xdr:twoCellAnchor>
  <xdr:twoCellAnchor>
    <xdr:from>
      <xdr:col>8</xdr:col>
      <xdr:colOff>9525</xdr:colOff>
      <xdr:row>231</xdr:row>
      <xdr:rowOff>19050</xdr:rowOff>
    </xdr:from>
    <xdr:to>
      <xdr:col>18</xdr:col>
      <xdr:colOff>274320</xdr:colOff>
      <xdr:row>238</xdr:row>
      <xdr:rowOff>66675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72AE2E4B-E3DC-4230-A7C8-0A8A2668BFC0}"/>
            </a:ext>
          </a:extLst>
        </xdr:cNvPr>
        <xdr:cNvSpPr txBox="1"/>
      </xdr:nvSpPr>
      <xdr:spPr>
        <a:xfrm>
          <a:off x="10974110640" y="41266110"/>
          <a:ext cx="7602855" cy="127444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rtl="1"/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בפניכם הוצעו 5 הפרויקטים הבאים שאינם מוציאים זה את זה.</a:t>
          </a:r>
        </a:p>
        <a:p>
          <a:pPr rtl="1"/>
          <a:endParaRPr lang="he-IL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בהנחה ועלות ההון היא 10% וקיימת מגבלת תקציב של 500,000 ₪. מה יהיה הרכב ההשקעה האופטימאלי?</a:t>
          </a:r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endParaRPr lang="en-US" sz="1400" b="1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289560</xdr:colOff>
      <xdr:row>76</xdr:row>
      <xdr:rowOff>130492</xdr:rowOff>
    </xdr:from>
    <xdr:to>
      <xdr:col>24</xdr:col>
      <xdr:colOff>518160</xdr:colOff>
      <xdr:row>91</xdr:row>
      <xdr:rowOff>11430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F1784B02-C863-4778-89B1-86683BA3D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</xdr:row>
      <xdr:rowOff>0</xdr:rowOff>
    </xdr:from>
    <xdr:to>
      <xdr:col>15</xdr:col>
      <xdr:colOff>304800</xdr:colOff>
      <xdr:row>7</xdr:row>
      <xdr:rowOff>99060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71F409B-ACCA-4BAB-94BA-C71C969F8CE2}"/>
            </a:ext>
          </a:extLst>
        </xdr:cNvPr>
        <xdr:cNvSpPr txBox="1"/>
      </xdr:nvSpPr>
      <xdr:spPr>
        <a:xfrm>
          <a:off x="10977432960" y="220980"/>
          <a:ext cx="7976235" cy="126492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rtl="1"/>
          <a:r>
            <a:rPr lang="he-IL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להלן נתונים זרמי המזומנים של שני פרויקטים, חד-פעמיים המוציאים זה את זה.</a:t>
          </a:r>
        </a:p>
        <a:p>
          <a:pPr rtl="1"/>
          <a:r>
            <a:rPr lang="he-IL" sz="14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עלות ההון של החברה היא </a:t>
          </a:r>
          <a:r>
            <a:rPr lang="en-US" sz="14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5%.</a:t>
          </a:r>
        </a:p>
        <a:p>
          <a:pPr lvl="0" rtl="1"/>
          <a:r>
            <a:rPr lang="he-IL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א) חשבו את הענ"נ של כל פרויקט.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he-IL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ב) איזה מבין הפרויקטים עדיף?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 rtl="1">
            <a:lnSpc>
              <a:spcPct val="150000"/>
            </a:lnSpc>
          </a:pPr>
          <a:endParaRPr lang="en-US" sz="1400" baseline="0"/>
        </a:p>
      </xdr:txBody>
    </xdr:sp>
    <xdr:clientData/>
  </xdr:twoCellAnchor>
  <xdr:twoCellAnchor>
    <xdr:from>
      <xdr:col>8</xdr:col>
      <xdr:colOff>0</xdr:colOff>
      <xdr:row>32</xdr:row>
      <xdr:rowOff>28575</xdr:rowOff>
    </xdr:from>
    <xdr:to>
      <xdr:col>14</xdr:col>
      <xdr:colOff>601980</xdr:colOff>
      <xdr:row>39</xdr:row>
      <xdr:rowOff>76200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AFA67EF0-9DF1-414C-8C5E-51ED97933A6E}"/>
            </a:ext>
          </a:extLst>
        </xdr:cNvPr>
        <xdr:cNvSpPr txBox="1"/>
      </xdr:nvSpPr>
      <xdr:spPr>
        <a:xfrm>
          <a:off x="10976465220" y="5865495"/>
          <a:ext cx="7612380" cy="144970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rtl="1"/>
          <a:r>
            <a:rPr lang="he-IL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חברה מסוימת ניצבת בפני שתי תוכניות השקעה, חד-פעמיות, המוציאות זו את זו. מחיר ההון של החברה הוא %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he-IL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זרמי המזומנים הצפויים מכל תכנית הינם (באלפי ₪).</a:t>
          </a:r>
          <a:endParaRPr lang="en-US" sz="16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he-IL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א) חשבו לכל תוכנית את הענ"נ והשת"פ.</a:t>
          </a:r>
          <a:endParaRPr lang="en-US" sz="16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he-IL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ב) איזו תוכנית עדיפה ומדוע?</a:t>
          </a:r>
          <a:endParaRPr lang="en-US" sz="16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 rtl="1">
            <a:lnSpc>
              <a:spcPct val="150000"/>
            </a:lnSpc>
          </a:pPr>
          <a:endParaRPr lang="en-US" sz="1600" b="1" baseline="0"/>
        </a:p>
      </xdr:txBody>
    </xdr:sp>
    <xdr:clientData/>
  </xdr:twoCellAnchor>
  <xdr:twoCellAnchor>
    <xdr:from>
      <xdr:col>7</xdr:col>
      <xdr:colOff>670559</xdr:colOff>
      <xdr:row>68</xdr:row>
      <xdr:rowOff>76200</xdr:rowOff>
    </xdr:from>
    <xdr:to>
      <xdr:col>16</xdr:col>
      <xdr:colOff>213359</xdr:colOff>
      <xdr:row>74</xdr:row>
      <xdr:rowOff>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A4D3839A-CA12-462A-AA39-2E5F2E455A90}"/>
            </a:ext>
          </a:extLst>
        </xdr:cNvPr>
        <xdr:cNvSpPr txBox="1"/>
      </xdr:nvSpPr>
      <xdr:spPr>
        <a:xfrm>
          <a:off x="10975512721" y="12527280"/>
          <a:ext cx="8564880" cy="9753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rtl="1"/>
          <a:endParaRPr lang="en-US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נתונים 2 פרוייקטים חד פעמיים</a:t>
          </a:r>
          <a:r>
            <a:rPr lang="he-IL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המוציאים זה את זה.</a:t>
          </a:r>
        </a:p>
        <a:p>
          <a:pPr rtl="1"/>
          <a:r>
            <a:rPr lang="he-IL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מאחר ועלות ההון אינה ידועה, איזה מבין הפרויקטים עדיף? היעזרו בבניית גרף.</a:t>
          </a:r>
          <a:endParaRPr lang="en-US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 rtl="1">
            <a:lnSpc>
              <a:spcPct val="150000"/>
            </a:lnSpc>
          </a:pPr>
          <a:endParaRPr lang="en-US" sz="1600" baseline="0"/>
        </a:p>
      </xdr:txBody>
    </xdr:sp>
    <xdr:clientData/>
  </xdr:twoCellAnchor>
  <xdr:twoCellAnchor>
    <xdr:from>
      <xdr:col>8</xdr:col>
      <xdr:colOff>0</xdr:colOff>
      <xdr:row>156</xdr:row>
      <xdr:rowOff>171450</xdr:rowOff>
    </xdr:from>
    <xdr:to>
      <xdr:col>14</xdr:col>
      <xdr:colOff>438150</xdr:colOff>
      <xdr:row>164</xdr:row>
      <xdr:rowOff>28575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BD21CB66-E079-4C5B-B871-6B8F3B87D1AF}"/>
            </a:ext>
          </a:extLst>
        </xdr:cNvPr>
        <xdr:cNvSpPr txBox="1"/>
      </xdr:nvSpPr>
      <xdr:spPr>
        <a:xfrm>
          <a:off x="10981993530" y="27611070"/>
          <a:ext cx="7448550" cy="125920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rtl="1"/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להלן מפורטים נתונים לגבי פרויקטים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העומדים בפני החברה. ידוע כי הפרויקטים אינם מוציאים זה את זה: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הניחו כי לחברה הון מוגבל העומד על 600,000 ₪ וכי ניתן להשקיע בחלקי פרויקטים (כלומר, ניתן לבצע חלק יחסי מההשקעה של כל פרויקט ולקבל חלק יחסי מהערך הנוכחי הנקי שלו).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בתנאים אלו, מהו הסכום שתשקיע החברה בפרויקט 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lang="he-I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?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 rtl="1">
            <a:lnSpc>
              <a:spcPct val="150000"/>
            </a:lnSpc>
          </a:pPr>
          <a:endParaRPr lang="en-US" sz="1200" baseline="0"/>
        </a:p>
      </xdr:txBody>
    </xdr:sp>
    <xdr:clientData/>
  </xdr:twoCellAnchor>
  <xdr:twoCellAnchor>
    <xdr:from>
      <xdr:col>10</xdr:col>
      <xdr:colOff>201930</xdr:colOff>
      <xdr:row>117</xdr:row>
      <xdr:rowOff>30480</xdr:rowOff>
    </xdr:from>
    <xdr:to>
      <xdr:col>14</xdr:col>
      <xdr:colOff>125730</xdr:colOff>
      <xdr:row>132</xdr:row>
      <xdr:rowOff>30480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3EFC88E-420C-49D3-8B39-4A9E364A4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13;&#1497;&#1506;&#1493;&#1512;%2012-13%20-%20&#1511;&#1512;&#1497;&#1496;&#1512;&#1497;&#1493;&#1504;&#1497;&#1501;%20&#1500;&#1489;&#1495;&#1497;&#1504;&#1514;%20&#1499;&#1491;&#1488;&#1497;&#1493;&#1514;%20&#1492;&#1513;&#1511;&#1506;&#14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גמאות מרצה"/>
      <sheetName val="תרגול עצמי"/>
    </sheetNames>
    <sheetDataSet>
      <sheetData sheetId="0">
        <row r="164">
          <cell r="A164" t="str">
            <v>NPV (B)</v>
          </cell>
          <cell r="B164" t="str">
            <v>NPV (A)</v>
          </cell>
        </row>
        <row r="165">
          <cell r="A165">
            <v>140</v>
          </cell>
          <cell r="B165">
            <v>160</v>
          </cell>
          <cell r="C165">
            <v>0</v>
          </cell>
        </row>
        <row r="166">
          <cell r="A166">
            <v>135.27881657884447</v>
          </cell>
          <cell r="B166">
            <v>152.91822486826663</v>
          </cell>
          <cell r="C166">
            <v>0.01</v>
          </cell>
        </row>
        <row r="167">
          <cell r="A167">
            <v>130.71066181182201</v>
          </cell>
          <cell r="B167">
            <v>146.06599271773297</v>
          </cell>
          <cell r="C167">
            <v>0.02</v>
          </cell>
        </row>
        <row r="168">
          <cell r="A168">
            <v>126.28890839157449</v>
          </cell>
          <cell r="B168">
            <v>139.43336258736167</v>
          </cell>
          <cell r="C168">
            <v>0.03</v>
          </cell>
        </row>
        <row r="169">
          <cell r="A169">
            <v>122.0072826581702</v>
          </cell>
          <cell r="B169">
            <v>133.01092398725535</v>
          </cell>
          <cell r="C169">
            <v>0.04</v>
          </cell>
        </row>
        <row r="170">
          <cell r="A170">
            <v>117.85984234963826</v>
          </cell>
          <cell r="B170">
            <v>126.78976352445738</v>
          </cell>
          <cell r="C170">
            <v>0.05</v>
          </cell>
        </row>
        <row r="171">
          <cell r="A171">
            <v>113.84095595693086</v>
          </cell>
          <cell r="B171">
            <v>120.76143393539633</v>
          </cell>
          <cell r="C171">
            <v>0.06</v>
          </cell>
        </row>
        <row r="172">
          <cell r="A172">
            <v>109.94528355331201</v>
          </cell>
          <cell r="B172">
            <v>114.91792532996794</v>
          </cell>
          <cell r="C172">
            <v>7.0000000000000007E-2</v>
          </cell>
        </row>
        <row r="173">
          <cell r="A173">
            <v>106.1677589798303</v>
          </cell>
          <cell r="B173">
            <v>109.25163846974544</v>
          </cell>
          <cell r="C173">
            <v>0.08</v>
          </cell>
        </row>
        <row r="174">
          <cell r="A174">
            <v>102.50357327905394</v>
          </cell>
          <cell r="B174">
            <v>103.75535991858089</v>
          </cell>
          <cell r="C174">
            <v>0.09</v>
          </cell>
        </row>
        <row r="175">
          <cell r="A175">
            <v>99.999994797081285</v>
          </cell>
          <cell r="B175">
            <v>99.999992195621928</v>
          </cell>
          <cell r="C175">
            <v>9.7010272126153319E-2</v>
          </cell>
        </row>
        <row r="176">
          <cell r="A176">
            <v>98.948159278737762</v>
          </cell>
          <cell r="B176">
            <v>98.422238918106586</v>
          </cell>
          <cell r="C176">
            <v>0.1</v>
          </cell>
        </row>
        <row r="177">
          <cell r="A177">
            <v>95.49717723567241</v>
          </cell>
          <cell r="B177">
            <v>93.245765853508715</v>
          </cell>
          <cell r="C177">
            <v>0.11</v>
          </cell>
        </row>
        <row r="178">
          <cell r="A178">
            <v>92.146501457725918</v>
          </cell>
          <cell r="B178">
            <v>88.219752186588892</v>
          </cell>
          <cell r="C178">
            <v>0.12</v>
          </cell>
        </row>
        <row r="179">
          <cell r="A179">
            <v>88.892207829110504</v>
          </cell>
          <cell r="B179">
            <v>83.33831174366577</v>
          </cell>
          <cell r="C179">
            <v>0.13</v>
          </cell>
        </row>
        <row r="180">
          <cell r="A180">
            <v>85.730562170276386</v>
          </cell>
          <cell r="B180">
            <v>78.595843255414593</v>
          </cell>
          <cell r="C180">
            <v>0.14000000000000001</v>
          </cell>
        </row>
        <row r="181">
          <cell r="A181">
            <v>82.658009369606361</v>
          </cell>
          <cell r="B181">
            <v>73.987014054409485</v>
          </cell>
          <cell r="C181">
            <v>0.15</v>
          </cell>
        </row>
        <row r="182">
          <cell r="A182">
            <v>79.671163229324719</v>
          </cell>
          <cell r="B182">
            <v>69.506744843987065</v>
          </cell>
          <cell r="C182">
            <v>0.16</v>
          </cell>
        </row>
        <row r="183">
          <cell r="A183">
            <v>76.766796972801814</v>
          </cell>
          <cell r="B183">
            <v>65.150195459202735</v>
          </cell>
          <cell r="C183">
            <v>0.17</v>
          </cell>
        </row>
        <row r="184">
          <cell r="A184">
            <v>73.941834364759814</v>
          </cell>
          <cell r="B184">
            <v>60.912751547139692</v>
          </cell>
          <cell r="C184">
            <v>0.18</v>
          </cell>
        </row>
        <row r="185">
          <cell r="A185">
            <v>71.193341399832292</v>
          </cell>
          <cell r="B185">
            <v>56.790012099748481</v>
          </cell>
          <cell r="C185">
            <v>0.19</v>
          </cell>
        </row>
        <row r="186">
          <cell r="A186">
            <v>68.518518518518533</v>
          </cell>
          <cell r="B186">
            <v>52.777777777777828</v>
          </cell>
          <cell r="C186">
            <v>0.2</v>
          </cell>
        </row>
        <row r="187">
          <cell r="A187">
            <v>65.914693312846708</v>
          </cell>
          <cell r="B187">
            <v>48.872039969270077</v>
          </cell>
          <cell r="C187">
            <v>0.21</v>
          </cell>
        </row>
        <row r="188">
          <cell r="A188">
            <v>63.379313687048693</v>
          </cell>
          <cell r="B188">
            <v>45.068970530573012</v>
          </cell>
          <cell r="C188">
            <v>0.22</v>
          </cell>
        </row>
        <row r="189">
          <cell r="A189">
            <v>60.909941441274441</v>
          </cell>
          <cell r="B189">
            <v>41.364912161911633</v>
          </cell>
          <cell r="C189">
            <v>0.23</v>
          </cell>
        </row>
        <row r="190">
          <cell r="A190">
            <v>58.504246248867105</v>
          </cell>
          <cell r="B190">
            <v>37.756369373300629</v>
          </cell>
          <cell r="C190">
            <v>0.24</v>
          </cell>
        </row>
        <row r="191">
          <cell r="A191">
            <v>56.16</v>
          </cell>
          <cell r="B191">
            <v>34.240000000000009</v>
          </cell>
          <cell r="C191">
            <v>0.25</v>
          </cell>
        </row>
        <row r="192">
          <cell r="A192">
            <v>53.875071486560529</v>
          </cell>
          <cell r="B192">
            <v>30.812607229840751</v>
          </cell>
          <cell r="C192">
            <v>0.26</v>
          </cell>
        </row>
        <row r="193">
          <cell r="A193">
            <v>51.647421405079029</v>
          </cell>
          <cell r="B193">
            <v>27.47113210761853</v>
          </cell>
          <cell r="C193">
            <v>0.27</v>
          </cell>
        </row>
        <row r="194">
          <cell r="A194">
            <v>49.47509765625</v>
          </cell>
          <cell r="B194">
            <v>24.212646484375</v>
          </cell>
          <cell r="C194">
            <v>0.28000000000000003</v>
          </cell>
        </row>
        <row r="195">
          <cell r="A195">
            <v>47.356230921200023</v>
          </cell>
          <cell r="B195">
            <v>21.03434638180002</v>
          </cell>
          <cell r="C195">
            <v>0.28999999999999998</v>
          </cell>
        </row>
        <row r="196">
          <cell r="A196">
            <v>45.28903049613109</v>
          </cell>
          <cell r="B196">
            <v>17.933545744196635</v>
          </cell>
          <cell r="C196">
            <v>0.3</v>
          </cell>
        </row>
        <row r="197">
          <cell r="A197">
            <v>43.271780368321373</v>
          </cell>
          <cell r="B197">
            <v>14.907670552482074</v>
          </cell>
          <cell r="C197">
            <v>0.31</v>
          </cell>
        </row>
        <row r="198">
          <cell r="A198">
            <v>41.302835517711515</v>
          </cell>
          <cell r="B198">
            <v>11.9542532765673</v>
          </cell>
          <cell r="C198">
            <v>0.32</v>
          </cell>
        </row>
        <row r="199">
          <cell r="A199">
            <v>39.380618429447452</v>
          </cell>
          <cell r="B199">
            <v>9.0709276441712063</v>
          </cell>
          <cell r="C199">
            <v>0.33</v>
          </cell>
        </row>
        <row r="200">
          <cell r="A200">
            <v>37.503615803805616</v>
          </cell>
          <cell r="B200">
            <v>6.2554237057084663</v>
          </cell>
          <cell r="C200">
            <v>0.34</v>
          </cell>
        </row>
        <row r="201">
          <cell r="A201">
            <v>35.670375450896671</v>
          </cell>
          <cell r="B201">
            <v>3.5055631763450492</v>
          </cell>
          <cell r="C201">
            <v>0.35</v>
          </cell>
        </row>
        <row r="202">
          <cell r="A202">
            <v>33.332725149346288</v>
          </cell>
          <cell r="B202">
            <v>-9.1227598056775605E-4</v>
          </cell>
          <cell r="C202">
            <v>0.36309999999999998</v>
          </cell>
        </row>
        <row r="203">
          <cell r="A203">
            <v>33.879503358436807</v>
          </cell>
          <cell r="B203">
            <v>0.81925503765523899</v>
          </cell>
          <cell r="C203">
            <v>0.36</v>
          </cell>
        </row>
        <row r="204">
          <cell r="A204">
            <v>32.129660921701515</v>
          </cell>
          <cell r="B204">
            <v>-1.8055086174477424</v>
          </cell>
          <cell r="C204">
            <v>0.37</v>
          </cell>
        </row>
        <row r="205">
          <cell r="A205">
            <v>30.419562325537527</v>
          </cell>
          <cell r="B205">
            <v>-4.3706565116937099</v>
          </cell>
          <cell r="C205">
            <v>0.38</v>
          </cell>
        </row>
        <row r="206">
          <cell r="A206">
            <v>28.747972069009023</v>
          </cell>
          <cell r="B206">
            <v>-6.8780418964864793</v>
          </cell>
          <cell r="C206">
            <v>0.39</v>
          </cell>
        </row>
        <row r="207">
          <cell r="A207">
            <v>27.113702623906718</v>
          </cell>
          <cell r="B207">
            <v>-9.3294460641399155</v>
          </cell>
          <cell r="C207">
            <v>0.4</v>
          </cell>
        </row>
        <row r="208">
          <cell r="A208">
            <v>25.515612218943858</v>
          </cell>
          <cell r="B208">
            <v>-11.726581671584228</v>
          </cell>
          <cell r="C208">
            <v>0.41</v>
          </cell>
        </row>
        <row r="209">
          <cell r="A209">
            <v>23.952602742022464</v>
          </cell>
          <cell r="B209">
            <v>-14.071095886966305</v>
          </cell>
          <cell r="C209">
            <v>0.42</v>
          </cell>
        </row>
        <row r="210">
          <cell r="A210">
            <v>22.423617753462736</v>
          </cell>
          <cell r="B210">
            <v>-16.364573369805896</v>
          </cell>
          <cell r="C210">
            <v>0.43</v>
          </cell>
        </row>
        <row r="211">
          <cell r="A211">
            <v>20.92764060356653</v>
          </cell>
          <cell r="B211">
            <v>-18.608539094650212</v>
          </cell>
          <cell r="C211">
            <v>0.44</v>
          </cell>
        </row>
        <row r="212">
          <cell r="A212">
            <v>19.463692648325065</v>
          </cell>
          <cell r="B212">
            <v>-20.804461027512389</v>
          </cell>
          <cell r="C212">
            <v>0.45</v>
          </cell>
        </row>
        <row r="213">
          <cell r="A213">
            <v>18.03083155748979</v>
          </cell>
          <cell r="B213">
            <v>-22.953752663765329</v>
          </cell>
          <cell r="C213">
            <v>0.46</v>
          </cell>
        </row>
        <row r="214">
          <cell r="A214">
            <v>16.628149709603889</v>
          </cell>
          <cell r="B214">
            <v>-25.057775435594181</v>
          </cell>
          <cell r="C214">
            <v>0.47</v>
          </cell>
        </row>
        <row r="215">
          <cell r="A215">
            <v>15.254772668943616</v>
          </cell>
          <cell r="B215">
            <v>-27.11784099658459</v>
          </cell>
          <cell r="C215">
            <v>0.48</v>
          </cell>
        </row>
        <row r="216">
          <cell r="A216">
            <v>13.909857739644735</v>
          </cell>
          <cell r="B216">
            <v>-29.135213390532925</v>
          </cell>
          <cell r="C216">
            <v>0.49</v>
          </cell>
        </row>
        <row r="217">
          <cell r="A217">
            <v>12.592592592592609</v>
          </cell>
          <cell r="B217">
            <v>-31.111111111111114</v>
          </cell>
          <cell r="C217">
            <v>0.5</v>
          </cell>
        </row>
        <row r="218">
          <cell r="A218">
            <v>11.302193960936421</v>
          </cell>
          <cell r="B218">
            <v>-33.046709058595383</v>
          </cell>
          <cell r="C218">
            <v>0.51</v>
          </cell>
        </row>
        <row r="219">
          <cell r="A219">
            <v>10.037906400349897</v>
          </cell>
          <cell r="B219">
            <v>-34.943140399475141</v>
          </cell>
          <cell r="C219">
            <v>0.52</v>
          </cell>
        </row>
        <row r="220">
          <cell r="A220">
            <v>8.799001110404717</v>
          </cell>
          <cell r="B220">
            <v>-36.801498334392932</v>
          </cell>
          <cell r="C220">
            <v>0.53</v>
          </cell>
        </row>
        <row r="221">
          <cell r="A221">
            <v>7.5847748136498296</v>
          </cell>
          <cell r="B221">
            <v>-38.622837779525241</v>
          </cell>
          <cell r="C221">
            <v>0.54</v>
          </cell>
        </row>
        <row r="222">
          <cell r="A222">
            <v>6.3945486892014429</v>
          </cell>
          <cell r="B222">
            <v>-40.408176966197857</v>
          </cell>
          <cell r="C222">
            <v>0.55000000000000004</v>
          </cell>
        </row>
        <row r="223">
          <cell r="A223">
            <v>5.2276673578448651</v>
          </cell>
          <cell r="B223">
            <v>-42.158498963232717</v>
          </cell>
          <cell r="C223">
            <v>0.56000000000000005</v>
          </cell>
        </row>
        <row r="224">
          <cell r="A224">
            <v>4.0834979158338598</v>
          </cell>
          <cell r="B224">
            <v>-43.874753126249203</v>
          </cell>
          <cell r="C224">
            <v>0.56999999999999995</v>
          </cell>
        </row>
        <row r="225">
          <cell r="A225">
            <v>2.9614290147432314</v>
          </cell>
          <cell r="B225">
            <v>-45.557856477885139</v>
          </cell>
          <cell r="C225">
            <v>0.57999999999999996</v>
          </cell>
        </row>
        <row r="226">
          <cell r="A226">
            <v>1.8608699848918491</v>
          </cell>
          <cell r="B226">
            <v>-47.208695022662255</v>
          </cell>
          <cell r="C226">
            <v>0.59</v>
          </cell>
        </row>
        <row r="227">
          <cell r="A227">
            <v>0.78125</v>
          </cell>
          <cell r="B227">
            <v>-48.828125</v>
          </cell>
          <cell r="C227">
            <v>0.6</v>
          </cell>
        </row>
        <row r="228">
          <cell r="A228">
            <v>6.0315913051596226E-3</v>
          </cell>
          <cell r="B228">
            <v>-49.990952613042253</v>
          </cell>
          <cell r="C228">
            <v>0.60729999999999995</v>
          </cell>
        </row>
        <row r="229">
          <cell r="A229">
            <v>-0.27798271911235872</v>
          </cell>
          <cell r="B229">
            <v>-50.416974078668545</v>
          </cell>
          <cell r="C229">
            <v>0.61</v>
          </cell>
        </row>
        <row r="230">
          <cell r="A230">
            <v>-1.317361663853589</v>
          </cell>
          <cell r="B230">
            <v>-51.976042495780376</v>
          </cell>
          <cell r="C230">
            <v>0.62</v>
          </cell>
        </row>
        <row r="231">
          <cell r="A231">
            <v>-2.337402762156259</v>
          </cell>
          <cell r="B231">
            <v>-53.50610414323441</v>
          </cell>
          <cell r="C231">
            <v>0.63</v>
          </cell>
        </row>
        <row r="232">
          <cell r="A232">
            <v>-3.3386050695724094</v>
          </cell>
          <cell r="B232">
            <v>-55.007907604358621</v>
          </cell>
          <cell r="C232">
            <v>0.64</v>
          </cell>
        </row>
        <row r="233">
          <cell r="A233">
            <v>-4.3214514288894321</v>
          </cell>
          <cell r="B233">
            <v>-56.482177143334155</v>
          </cell>
          <cell r="C233">
            <v>0.65</v>
          </cell>
        </row>
        <row r="234">
          <cell r="A234">
            <v>-5.2864090998920972</v>
          </cell>
          <cell r="B234">
            <v>-57.92961364983816</v>
          </cell>
          <cell r="C234">
            <v>0.66</v>
          </cell>
        </row>
        <row r="235">
          <cell r="A235">
            <v>-6.2339303607994196</v>
          </cell>
          <cell r="B235">
            <v>-59.350895541199151</v>
          </cell>
          <cell r="C235">
            <v>0.67</v>
          </cell>
        </row>
        <row r="236">
          <cell r="A236">
            <v>-7.1644530828204296</v>
          </cell>
          <cell r="B236">
            <v>-60.746679624230666</v>
          </cell>
          <cell r="C236">
            <v>0.68</v>
          </cell>
        </row>
        <row r="237">
          <cell r="A237">
            <v>-8.078401279188796</v>
          </cell>
          <cell r="B237">
            <v>-62.11760191878318</v>
          </cell>
          <cell r="C237">
            <v>0.69</v>
          </cell>
        </row>
        <row r="238">
          <cell r="A238">
            <v>-8.9761856299613214</v>
          </cell>
          <cell r="B238">
            <v>-63.464278444941982</v>
          </cell>
          <cell r="C238">
            <v>0.7</v>
          </cell>
        </row>
      </sheetData>
      <sheetData sheetId="1">
        <row r="78">
          <cell r="B78" t="str">
            <v>NPV (B)</v>
          </cell>
          <cell r="C78" t="str">
            <v>NPV (A)</v>
          </cell>
        </row>
        <row r="79">
          <cell r="B79">
            <v>100</v>
          </cell>
          <cell r="C79">
            <v>100</v>
          </cell>
          <cell r="D79">
            <v>0</v>
          </cell>
        </row>
        <row r="80">
          <cell r="B80">
            <v>97.235565140672492</v>
          </cell>
          <cell r="C80">
            <v>95.069110871483247</v>
          </cell>
          <cell r="D80">
            <v>0.01</v>
          </cell>
        </row>
        <row r="81">
          <cell r="B81">
            <v>94.540561322568237</v>
          </cell>
          <cell r="C81">
            <v>90.272971933871588</v>
          </cell>
          <cell r="D81">
            <v>0.02</v>
          </cell>
        </row>
        <row r="82">
          <cell r="B82">
            <v>91.912527099632371</v>
          </cell>
          <cell r="C82">
            <v>85.606560467527572</v>
          </cell>
          <cell r="D82">
            <v>0.03</v>
          </cell>
        </row>
        <row r="83">
          <cell r="B83">
            <v>89.349112426035475</v>
          </cell>
          <cell r="C83">
            <v>81.065088757396381</v>
          </cell>
          <cell r="D83">
            <v>0.04</v>
          </cell>
        </row>
        <row r="84">
          <cell r="B84">
            <v>86.848072562358283</v>
          </cell>
          <cell r="C84">
            <v>76.643990929705183</v>
          </cell>
          <cell r="D84">
            <v>0.05</v>
          </cell>
        </row>
        <row r="85">
          <cell r="B85">
            <v>84.407262370950491</v>
          </cell>
          <cell r="C85">
            <v>72.338910644357441</v>
          </cell>
          <cell r="D85">
            <v>0.06</v>
          </cell>
        </row>
        <row r="86">
          <cell r="B86">
            <v>82.024630972137317</v>
          </cell>
          <cell r="C86">
            <v>68.145689579875921</v>
          </cell>
          <cell r="D86">
            <v>7.0000000000000007E-2</v>
          </cell>
        </row>
        <row r="87">
          <cell r="B87">
            <v>79.698216735253766</v>
          </cell>
          <cell r="C87">
            <v>64.060356652949224</v>
          </cell>
          <cell r="D87">
            <v>0.08</v>
          </cell>
        </row>
        <row r="88">
          <cell r="B88">
            <v>77.426142580590835</v>
          </cell>
          <cell r="C88">
            <v>60.079117919367036</v>
          </cell>
          <cell r="D88">
            <v>0.09</v>
          </cell>
        </row>
        <row r="89">
          <cell r="B89">
            <v>75.206611570247901</v>
          </cell>
          <cell r="C89">
            <v>56.198347107437996</v>
          </cell>
          <cell r="D89">
            <v>0.1</v>
          </cell>
        </row>
        <row r="90">
          <cell r="B90">
            <v>73.03790276763246</v>
          </cell>
          <cell r="C90">
            <v>52.414576738901047</v>
          </cell>
          <cell r="D90">
            <v>0.11</v>
          </cell>
        </row>
        <row r="91">
          <cell r="B91">
            <v>70.918367346938737</v>
          </cell>
          <cell r="C91">
            <v>48.724489795918316</v>
          </cell>
          <cell r="D91">
            <v>0.12</v>
          </cell>
        </row>
        <row r="92">
          <cell r="B92">
            <v>68.846424935390417</v>
          </cell>
          <cell r="C92">
            <v>45.124911895998139</v>
          </cell>
          <cell r="D92">
            <v>0.13</v>
          </cell>
        </row>
        <row r="93">
          <cell r="B93">
            <v>66.8205601723607</v>
          </cell>
          <cell r="C93">
            <v>41.612803939673711</v>
          </cell>
          <cell r="D93">
            <v>0.14000000000000001</v>
          </cell>
        </row>
        <row r="94">
          <cell r="B94">
            <v>64.839319470699479</v>
          </cell>
          <cell r="C94">
            <v>38.185255198487738</v>
          </cell>
          <cell r="D94">
            <v>0.15</v>
          </cell>
        </row>
        <row r="95">
          <cell r="B95">
            <v>62.901307966706298</v>
          </cell>
          <cell r="C95">
            <v>34.839476813317475</v>
          </cell>
          <cell r="D95">
            <v>0.16</v>
          </cell>
        </row>
        <row r="96">
          <cell r="B96">
            <v>61.00518664621228</v>
          </cell>
          <cell r="C96">
            <v>31.572795675359799</v>
          </cell>
          <cell r="D96">
            <v>0.17</v>
          </cell>
        </row>
        <row r="97">
          <cell r="B97">
            <v>59.149669635162326</v>
          </cell>
          <cell r="C97">
            <v>28.382648664176997</v>
          </cell>
          <cell r="D97">
            <v>0.18</v>
          </cell>
        </row>
        <row r="98">
          <cell r="B98">
            <v>57.333521643951684</v>
          </cell>
          <cell r="C98">
            <v>25.266577219122922</v>
          </cell>
          <cell r="D98">
            <v>0.19</v>
          </cell>
        </row>
        <row r="99">
          <cell r="B99">
            <v>55.555555555555571</v>
          </cell>
          <cell r="C99">
            <v>22.222222222222257</v>
          </cell>
          <cell r="D99">
            <v>0.2</v>
          </cell>
        </row>
        <row r="100">
          <cell r="B100">
            <v>53.814630148213922</v>
          </cell>
          <cell r="C100">
            <v>19.247319172187701</v>
          </cell>
          <cell r="D100">
            <v>0.21</v>
          </cell>
        </row>
        <row r="101">
          <cell r="B101">
            <v>52.109647944101027</v>
          </cell>
          <cell r="C101">
            <v>16.339693630744421</v>
          </cell>
          <cell r="D101">
            <v>0.22</v>
          </cell>
        </row>
        <row r="102">
          <cell r="B102">
            <v>50.439553176019587</v>
          </cell>
          <cell r="C102">
            <v>13.497256923788768</v>
          </cell>
          <cell r="D102">
            <v>0.23</v>
          </cell>
        </row>
        <row r="103">
          <cell r="B103">
            <v>48.803329864724247</v>
          </cell>
          <cell r="C103">
            <v>10.718002081165423</v>
          </cell>
          <cell r="D103">
            <v>0.24</v>
          </cell>
        </row>
        <row r="104">
          <cell r="B104">
            <v>47.199999999999989</v>
          </cell>
          <cell r="C104">
            <v>8</v>
          </cell>
          <cell r="D104">
            <v>0.25</v>
          </cell>
        </row>
        <row r="105">
          <cell r="B105">
            <v>45.628621819098015</v>
          </cell>
          <cell r="C105">
            <v>5.3413958175862888</v>
          </cell>
          <cell r="D105">
            <v>0.26</v>
          </cell>
        </row>
        <row r="106">
          <cell r="B106">
            <v>44.088288176576356</v>
          </cell>
          <cell r="C106">
            <v>2.7404054808109493</v>
          </cell>
          <cell r="D106">
            <v>0.27</v>
          </cell>
        </row>
        <row r="107">
          <cell r="B107">
            <v>42.578125</v>
          </cell>
          <cell r="C107">
            <v>0.1953125</v>
          </cell>
          <cell r="D107">
            <v>0.28000000000000003</v>
          </cell>
        </row>
        <row r="108">
          <cell r="B108">
            <v>42.462112512353258</v>
          </cell>
          <cell r="C108">
            <v>0</v>
          </cell>
          <cell r="D108">
            <v>0.28077640640441492</v>
          </cell>
        </row>
        <row r="109">
          <cell r="B109">
            <v>41.097289826332542</v>
          </cell>
          <cell r="C109">
            <v>-2.295535124091117</v>
          </cell>
          <cell r="D109">
            <v>0.28999999999999998</v>
          </cell>
        </row>
        <row r="110">
          <cell r="B110">
            <v>39.644970414201197</v>
          </cell>
          <cell r="C110">
            <v>-4.7337278106508904</v>
          </cell>
          <cell r="D110">
            <v>0.3</v>
          </cell>
        </row>
        <row r="111">
          <cell r="B111">
            <v>38.220383427539161</v>
          </cell>
          <cell r="C111">
            <v>-7.1207971563428885</v>
          </cell>
          <cell r="D111">
            <v>0.31</v>
          </cell>
        </row>
        <row r="112">
          <cell r="B112">
            <v>36.822773186409535</v>
          </cell>
          <cell r="C112">
            <v>-9.4582185491276505</v>
          </cell>
          <cell r="D112">
            <v>0.32</v>
          </cell>
        </row>
        <row r="113">
          <cell r="B113">
            <v>35.451410481089937</v>
          </cell>
          <cell r="C113">
            <v>-11.747413646899219</v>
          </cell>
          <cell r="D113">
            <v>0.33</v>
          </cell>
        </row>
        <row r="114">
          <cell r="B114">
            <v>34.105591445756261</v>
          </cell>
          <cell r="C114">
            <v>-13.989752728892881</v>
          </cell>
          <cell r="D114">
            <v>0.34</v>
          </cell>
        </row>
        <row r="115">
          <cell r="B115">
            <v>32.784636488340169</v>
          </cell>
          <cell r="C115">
            <v>-16.186556927297687</v>
          </cell>
          <cell r="D115">
            <v>0.35</v>
          </cell>
        </row>
        <row r="116">
          <cell r="B116">
            <v>31.487889273356416</v>
          </cell>
          <cell r="C116">
            <v>-18.339100346020729</v>
          </cell>
          <cell r="D116">
            <v>0.36</v>
          </cell>
        </row>
        <row r="117">
          <cell r="B117">
            <v>30.214715754701871</v>
          </cell>
          <cell r="C117">
            <v>-20.448612073099298</v>
          </cell>
          <cell r="D117">
            <v>0.37</v>
          </cell>
        </row>
        <row r="118">
          <cell r="B118">
            <v>28.964503255618581</v>
          </cell>
          <cell r="C118">
            <v>-22.516278092837609</v>
          </cell>
          <cell r="D118">
            <v>0.38</v>
          </cell>
        </row>
        <row r="119">
          <cell r="B119">
            <v>27.736659593188733</v>
          </cell>
          <cell r="C119">
            <v>-24.54324310335906</v>
          </cell>
          <cell r="D119">
            <v>0.39</v>
          </cell>
        </row>
        <row r="120">
          <cell r="B120">
            <v>26.530612244897966</v>
          </cell>
          <cell r="C120">
            <v>-26.530612244897952</v>
          </cell>
          <cell r="D120">
            <v>0.4</v>
          </cell>
        </row>
        <row r="121">
          <cell r="B121">
            <v>25.345807554951961</v>
          </cell>
          <cell r="C121">
            <v>-28.47945274382576</v>
          </cell>
          <cell r="D121">
            <v>0.41</v>
          </cell>
        </row>
        <row r="122">
          <cell r="B122">
            <v>24.18170997817893</v>
          </cell>
          <cell r="C122">
            <v>-30.390795477087863</v>
          </cell>
          <cell r="D122">
            <v>0.42</v>
          </cell>
        </row>
        <row r="123">
          <cell r="B123">
            <v>23.037801359479687</v>
          </cell>
          <cell r="C123">
            <v>-32.265636461440636</v>
          </cell>
          <cell r="D123">
            <v>0.43</v>
          </cell>
        </row>
        <row r="124">
          <cell r="B124">
            <v>21.913580246913583</v>
          </cell>
          <cell r="C124">
            <v>-34.104938271604937</v>
          </cell>
          <cell r="D124">
            <v>0.44</v>
          </cell>
        </row>
        <row r="125">
          <cell r="B125">
            <v>20.808561236623078</v>
          </cell>
          <cell r="C125">
            <v>-35.909631391200946</v>
          </cell>
          <cell r="D125">
            <v>0.45</v>
          </cell>
        </row>
        <row r="126">
          <cell r="B126">
            <v>19.722274347907685</v>
          </cell>
          <cell r="C126">
            <v>-37.680615500093836</v>
          </cell>
          <cell r="D126">
            <v>0.46</v>
          </cell>
        </row>
        <row r="127">
          <cell r="B127">
            <v>18.6542644268592</v>
          </cell>
          <cell r="C127">
            <v>-39.418760701559535</v>
          </cell>
          <cell r="D127">
            <v>0.47</v>
          </cell>
        </row>
        <row r="128">
          <cell r="B128">
            <v>17.604090577063559</v>
          </cell>
          <cell r="C128">
            <v>-41.124908692476254</v>
          </cell>
          <cell r="D128">
            <v>0.48</v>
          </cell>
        </row>
        <row r="129">
          <cell r="B129">
            <v>16.571325615963261</v>
          </cell>
          <cell r="C129">
            <v>-42.79987387955498</v>
          </cell>
          <cell r="D129">
            <v>0.49</v>
          </cell>
        </row>
        <row r="130">
          <cell r="B130">
            <v>15.555555555555557</v>
          </cell>
          <cell r="C130">
            <v>-44.444444444444429</v>
          </cell>
          <cell r="D130">
            <v>0.5</v>
          </cell>
        </row>
        <row r="131">
          <cell r="B131">
            <v>14.556379106179548</v>
          </cell>
          <cell r="C131">
            <v>-46.059383360378945</v>
          </cell>
          <cell r="D131">
            <v>0.51</v>
          </cell>
        </row>
        <row r="132">
          <cell r="B132">
            <v>13.57340720221606</v>
          </cell>
          <cell r="C132">
            <v>-47.64542936288089</v>
          </cell>
          <cell r="D132">
            <v>0.52</v>
          </cell>
        </row>
        <row r="133">
          <cell r="B133">
            <v>12.606262548592412</v>
          </cell>
          <cell r="C133">
            <v>-49.20329787688496</v>
          </cell>
          <cell r="D133">
            <v>0.53</v>
          </cell>
        </row>
        <row r="134">
          <cell r="B134">
            <v>11.654579187046721</v>
          </cell>
          <cell r="C134">
            <v>-50.733681902513069</v>
          </cell>
          <cell r="D134">
            <v>0.54</v>
          </cell>
        </row>
        <row r="135">
          <cell r="B135">
            <v>10.718002081165452</v>
          </cell>
          <cell r="C135">
            <v>-52.237252861602514</v>
          </cell>
          <cell r="D135">
            <v>0.55000000000000004</v>
          </cell>
        </row>
        <row r="136">
          <cell r="B136">
            <v>9.7961867192636305</v>
          </cell>
          <cell r="C136">
            <v>-53.7146614069691</v>
          </cell>
          <cell r="D136">
            <v>0.56000000000000005</v>
          </cell>
        </row>
        <row r="137">
          <cell r="B137">
            <v>8.8887987342285868</v>
          </cell>
          <cell r="C137">
            <v>-55.166538196275695</v>
          </cell>
          <cell r="D137">
            <v>0.56999999999999995</v>
          </cell>
        </row>
        <row r="138">
          <cell r="B138">
            <v>7.9955135394968551</v>
          </cell>
          <cell r="C138">
            <v>-56.593494632270477</v>
          </cell>
          <cell r="D138">
            <v>0.57999999999999996</v>
          </cell>
        </row>
        <row r="139">
          <cell r="B139">
            <v>7.1160159803805385</v>
          </cell>
          <cell r="C139">
            <v>-57.996123571061247</v>
          </cell>
          <cell r="D139">
            <v>0.59</v>
          </cell>
        </row>
        <row r="140">
          <cell r="B140">
            <v>6.25</v>
          </cell>
          <cell r="C140">
            <v>-59.375</v>
          </cell>
          <cell r="D140">
            <v>0.6</v>
          </cell>
        </row>
        <row r="141">
          <cell r="B141">
            <v>5.3971683191234945</v>
          </cell>
          <cell r="C141">
            <v>-60.730681686663303</v>
          </cell>
          <cell r="D141">
            <v>0.61</v>
          </cell>
        </row>
        <row r="142">
          <cell r="B142">
            <v>4.5572321292485753</v>
          </cell>
          <cell r="C142">
            <v>-62.063709800335317</v>
          </cell>
          <cell r="D142">
            <v>0.62</v>
          </cell>
        </row>
        <row r="143">
          <cell r="B143">
            <v>3.7299107982987749</v>
          </cell>
          <cell r="C143">
            <v>-63.374609507320542</v>
          </cell>
          <cell r="D143">
            <v>0.63</v>
          </cell>
        </row>
        <row r="144">
          <cell r="B144">
            <v>2.9149315883402664</v>
          </cell>
          <cell r="C144">
            <v>-64.663890541344443</v>
          </cell>
          <cell r="D144">
            <v>0.64</v>
          </cell>
        </row>
        <row r="145">
          <cell r="B145">
            <v>2.1120293847566671</v>
          </cell>
          <cell r="C145">
            <v>-65.932047750229572</v>
          </cell>
          <cell r="D145">
            <v>0.65</v>
          </cell>
        </row>
        <row r="146">
          <cell r="B146">
            <v>1.3209464363477963</v>
          </cell>
          <cell r="C146">
            <v>-67.179561619973896</v>
          </cell>
          <cell r="D146">
            <v>0.66</v>
          </cell>
        </row>
        <row r="147">
          <cell r="B147">
            <v>0.54143210584818746</v>
          </cell>
          <cell r="C147">
            <v>-68.406898777295709</v>
          </cell>
          <cell r="D147">
            <v>0.67</v>
          </cell>
        </row>
        <row r="148">
          <cell r="B148">
            <v>-0.22675736961451776</v>
          </cell>
          <cell r="C148">
            <v>-69.61451247165536</v>
          </cell>
          <cell r="D148">
            <v>0.68</v>
          </cell>
        </row>
        <row r="149">
          <cell r="B149">
            <v>9.9802832664863672E-11</v>
          </cell>
          <cell r="C149">
            <v>-69.258240356568336</v>
          </cell>
          <cell r="D149">
            <v>0.67703296142559766</v>
          </cell>
        </row>
        <row r="150">
          <cell r="B150">
            <v>-0.98385910857462022</v>
          </cell>
          <cell r="C150">
            <v>-70.802843037708755</v>
          </cell>
          <cell r="D150">
            <v>0.69</v>
          </cell>
        </row>
        <row r="151">
          <cell r="B151">
            <v>-1.7301038062283709</v>
          </cell>
          <cell r="C151">
            <v>-71.972318339100326</v>
          </cell>
          <cell r="D151">
            <v>0.7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D8702-012D-4731-9837-30547BB956C7}">
  <sheetPr>
    <tabColor rgb="FFFFFF00"/>
  </sheetPr>
  <dimension ref="F3:X1098"/>
  <sheetViews>
    <sheetView rightToLeft="1" tabSelected="1" topLeftCell="F1" workbookViewId="0">
      <selection activeCell="H2" sqref="H2"/>
    </sheetView>
  </sheetViews>
  <sheetFormatPr defaultColWidth="12.59765625" defaultRowHeight="15.6"/>
  <cols>
    <col min="1" max="8" width="12.59765625" style="9"/>
    <col min="9" max="9" width="19.09765625" style="9" bestFit="1" customWidth="1"/>
    <col min="10" max="10" width="9.296875" style="9" customWidth="1"/>
    <col min="11" max="11" width="18.3984375" style="9" bestFit="1" customWidth="1"/>
    <col min="12" max="12" width="11.09765625" style="9" customWidth="1"/>
    <col min="13" max="13" width="9.296875" style="9" customWidth="1"/>
    <col min="14" max="14" width="10.19921875" style="9" customWidth="1"/>
    <col min="15" max="15" width="7.59765625" style="9" customWidth="1"/>
    <col min="16" max="16" width="11" style="9" customWidth="1"/>
    <col min="17" max="17" width="10.69921875" style="9" customWidth="1"/>
    <col min="18" max="18" width="12.59765625" style="9"/>
    <col min="19" max="19" width="18.3984375" style="9" bestFit="1" customWidth="1"/>
    <col min="20" max="16384" width="12.59765625" style="9"/>
  </cols>
  <sheetData>
    <row r="3" spans="9:18" ht="16.2" thickBot="1"/>
    <row r="4" spans="9:18" ht="21.6" thickBot="1">
      <c r="I4" s="50" t="s">
        <v>0</v>
      </c>
      <c r="L4" s="43">
        <v>0</v>
      </c>
      <c r="M4" s="44">
        <v>1</v>
      </c>
      <c r="N4" s="44">
        <v>2</v>
      </c>
      <c r="O4" s="10"/>
      <c r="Q4" s="67"/>
    </row>
    <row r="5" spans="9:18" ht="16.8" thickTop="1" thickBot="1">
      <c r="L5" s="66" t="s">
        <v>40</v>
      </c>
      <c r="M5" s="66">
        <v>80</v>
      </c>
      <c r="N5" s="66">
        <v>130</v>
      </c>
      <c r="O5" s="64" t="s">
        <v>3</v>
      </c>
      <c r="P5" s="17">
        <f>IRR(Q5:Q7)</f>
        <v>0.23505593642226352</v>
      </c>
      <c r="Q5" s="67">
        <v>-150</v>
      </c>
      <c r="R5" s="9">
        <v>-210</v>
      </c>
    </row>
    <row r="6" spans="9:18" ht="16.2" thickBot="1">
      <c r="L6" s="66" t="s">
        <v>47</v>
      </c>
      <c r="M6" s="66">
        <v>140</v>
      </c>
      <c r="N6" s="66">
        <v>90</v>
      </c>
      <c r="O6" s="65" t="s">
        <v>4</v>
      </c>
      <c r="P6" s="17">
        <f>IRR(R5:R7)</f>
        <v>6.7964220025786171E-2</v>
      </c>
      <c r="Q6" s="9">
        <v>80</v>
      </c>
      <c r="R6" s="9">
        <v>140</v>
      </c>
    </row>
    <row r="7" spans="9:18">
      <c r="L7" s="45"/>
      <c r="M7" s="45"/>
      <c r="N7" s="45"/>
      <c r="O7" s="46"/>
      <c r="Q7" s="9">
        <v>130</v>
      </c>
      <c r="R7" s="9">
        <v>90</v>
      </c>
    </row>
    <row r="8" spans="9:18" ht="16.2">
      <c r="L8" s="47" t="s">
        <v>48</v>
      </c>
      <c r="M8" s="47"/>
      <c r="N8" s="48"/>
      <c r="O8" s="46"/>
    </row>
    <row r="9" spans="9:18" ht="16.2">
      <c r="I9" s="68"/>
      <c r="L9" s="47" t="s">
        <v>38</v>
      </c>
      <c r="M9" s="47"/>
      <c r="N9" s="48"/>
      <c r="O9" s="46"/>
    </row>
    <row r="10" spans="9:18" ht="16.2">
      <c r="I10" s="68"/>
      <c r="L10" s="47" t="s">
        <v>39</v>
      </c>
      <c r="M10" s="47"/>
      <c r="N10" s="49"/>
    </row>
    <row r="11" spans="9:18" ht="16.8" thickBot="1">
      <c r="I11" s="68"/>
      <c r="L11" s="47"/>
      <c r="M11" s="47"/>
      <c r="N11" s="49"/>
    </row>
    <row r="12" spans="9:18" ht="17.399999999999999" thickTop="1" thickBot="1">
      <c r="I12" s="68"/>
      <c r="L12" s="47"/>
      <c r="M12" s="71" t="s">
        <v>50</v>
      </c>
      <c r="N12" s="71" t="s">
        <v>49</v>
      </c>
      <c r="O12" s="72"/>
    </row>
    <row r="13" spans="9:18" ht="17.399999999999999" thickTop="1" thickBot="1">
      <c r="I13" s="68"/>
      <c r="L13" s="47"/>
      <c r="M13" s="69">
        <f>NPV(O13,$M$6:$N$6)-210</f>
        <v>20</v>
      </c>
      <c r="N13" s="69">
        <f>NPV(O13,$M$5:$N$5)-150</f>
        <v>60</v>
      </c>
      <c r="O13" s="70">
        <v>0</v>
      </c>
    </row>
    <row r="14" spans="9:18" ht="17.399999999999999" thickTop="1" thickBot="1">
      <c r="I14" s="68"/>
      <c r="L14" s="47"/>
      <c r="M14" s="69">
        <f t="shared" ref="M14:M59" si="0">NPV(O14,$M$6:$N$6)-210</f>
        <v>16.840505832761494</v>
      </c>
      <c r="N14" s="69">
        <f t="shared" ref="N14:N59" si="1">NPV(O14,$M$5:$N$5)-150</f>
        <v>56.646407214978922</v>
      </c>
      <c r="O14" s="70">
        <v>0.01</v>
      </c>
    </row>
    <row r="15" spans="9:18" ht="17.399999999999999" thickTop="1" thickBot="1">
      <c r="I15" s="68"/>
      <c r="L15" s="47"/>
      <c r="M15" s="69">
        <f t="shared" si="0"/>
        <v>13.760092272202996</v>
      </c>
      <c r="N15" s="69">
        <f t="shared" si="1"/>
        <v>53.383314109957695</v>
      </c>
      <c r="O15" s="70">
        <v>0.02</v>
      </c>
    </row>
    <row r="16" spans="9:18" ht="17.399999999999999" thickTop="1" thickBot="1">
      <c r="I16" s="68"/>
      <c r="L16" s="47"/>
      <c r="M16" s="69">
        <f t="shared" si="0"/>
        <v>10.755961919125269</v>
      </c>
      <c r="N16" s="69">
        <f t="shared" si="1"/>
        <v>50.207371100009425</v>
      </c>
      <c r="O16" s="70">
        <v>0.03</v>
      </c>
    </row>
    <row r="17" spans="9:15" ht="17.399999999999999" thickTop="1" thickBot="1">
      <c r="I17" s="68"/>
      <c r="L17" s="47"/>
      <c r="M17" s="69">
        <f t="shared" si="0"/>
        <v>7.8254437869822482</v>
      </c>
      <c r="N17" s="69">
        <f t="shared" si="1"/>
        <v>47.115384615384613</v>
      </c>
      <c r="O17" s="70">
        <v>0.04</v>
      </c>
    </row>
    <row r="18" spans="9:15" ht="17.399999999999999" thickTop="1" thickBot="1">
      <c r="I18" s="68"/>
      <c r="L18" s="47"/>
      <c r="M18" s="69">
        <f t="shared" si="0"/>
        <v>4.9659863945578309</v>
      </c>
      <c r="N18" s="69">
        <f t="shared" si="1"/>
        <v>44.104308390022652</v>
      </c>
      <c r="O18" s="70">
        <v>0.05</v>
      </c>
    </row>
    <row r="19" spans="9:15" ht="17.399999999999999" thickTop="1" thickBot="1">
      <c r="I19" s="68"/>
      <c r="L19" s="47"/>
      <c r="M19" s="69">
        <f t="shared" si="0"/>
        <v>2.1751512993947983</v>
      </c>
      <c r="N19" s="69">
        <f t="shared" si="1"/>
        <v>41.171235315058709</v>
      </c>
      <c r="O19" s="70">
        <v>0.06</v>
      </c>
    </row>
    <row r="20" spans="9:15" ht="17.399999999999999" thickTop="1" thickBot="1">
      <c r="I20" s="68"/>
      <c r="L20" s="47"/>
      <c r="M20" s="69">
        <f t="shared" si="0"/>
        <v>-0.54939296008387828</v>
      </c>
      <c r="N20" s="69">
        <f t="shared" si="1"/>
        <v>38.313389815704426</v>
      </c>
      <c r="O20" s="70">
        <v>7.0000000000000007E-2</v>
      </c>
    </row>
    <row r="21" spans="9:15" ht="17.399999999999999" thickTop="1" thickBot="1">
      <c r="I21" s="68"/>
      <c r="L21" s="47"/>
      <c r="M21" s="69">
        <f t="shared" si="0"/>
        <v>-3.2098765432099015</v>
      </c>
      <c r="N21" s="69">
        <f t="shared" si="1"/>
        <v>35.528120713305896</v>
      </c>
      <c r="O21" s="70">
        <v>0.08</v>
      </c>
    </row>
    <row r="22" spans="9:15" ht="17.399999999999999" thickTop="1" thickBot="1">
      <c r="I22" s="68"/>
      <c r="L22" s="47"/>
      <c r="M22" s="69">
        <f t="shared" si="0"/>
        <v>-5.8084336335325588</v>
      </c>
      <c r="N22" s="69">
        <f t="shared" si="1"/>
        <v>32.812894537496817</v>
      </c>
      <c r="O22" s="70">
        <v>0.09</v>
      </c>
    </row>
    <row r="23" spans="9:15" ht="17.399999999999999" thickTop="1" thickBot="1">
      <c r="I23" s="68"/>
      <c r="L23" s="47"/>
      <c r="M23" s="69">
        <f t="shared" si="0"/>
        <v>-8.3471074380165362</v>
      </c>
      <c r="N23" s="69">
        <f t="shared" si="1"/>
        <v>30.165289256198349</v>
      </c>
      <c r="O23" s="70">
        <v>0.1</v>
      </c>
    </row>
    <row r="24" spans="9:15" ht="17.399999999999999" thickTop="1" thickBot="1">
      <c r="I24" s="68"/>
      <c r="L24" s="47"/>
      <c r="M24" s="69">
        <f t="shared" si="0"/>
        <v>-10.827854881908934</v>
      </c>
      <c r="N24" s="69">
        <f t="shared" si="1"/>
        <v>27.582988393799184</v>
      </c>
      <c r="O24" s="70">
        <v>0.11</v>
      </c>
    </row>
    <row r="25" spans="9:15" ht="17.399999999999999" thickTop="1" thickBot="1">
      <c r="I25" s="68"/>
      <c r="L25" s="47"/>
      <c r="M25" s="69">
        <f t="shared" si="0"/>
        <v>-13.252551020408191</v>
      </c>
      <c r="N25" s="69">
        <f t="shared" si="1"/>
        <v>25.063775510204039</v>
      </c>
      <c r="O25" s="70">
        <v>0.12</v>
      </c>
    </row>
    <row r="26" spans="9:15" ht="17.399999999999999" thickTop="1" thickBot="1">
      <c r="I26" s="68"/>
      <c r="L26" s="47"/>
      <c r="M26" s="69">
        <f t="shared" si="0"/>
        <v>-15.62299318662383</v>
      </c>
      <c r="N26" s="69">
        <f t="shared" si="1"/>
        <v>22.605529015584636</v>
      </c>
      <c r="O26" s="70">
        <v>0.13</v>
      </c>
    </row>
    <row r="27" spans="9:15" ht="17.399999999999999" thickTop="1" thickBot="1">
      <c r="I27" s="68"/>
      <c r="L27" s="47"/>
      <c r="M27" s="69">
        <f t="shared" si="0"/>
        <v>-17.940904893813524</v>
      </c>
      <c r="N27" s="69">
        <f t="shared" si="1"/>
        <v>20.206217297630019</v>
      </c>
      <c r="O27" s="70">
        <v>0.14000000000000001</v>
      </c>
    </row>
    <row r="28" spans="9:15" ht="17.399999999999999" thickTop="1" thickBot="1">
      <c r="I28" s="68"/>
      <c r="L28" s="47"/>
      <c r="M28" s="69">
        <f t="shared" si="0"/>
        <v>-20.207939508506627</v>
      </c>
      <c r="N28" s="69">
        <f t="shared" si="1"/>
        <v>17.863894139886582</v>
      </c>
      <c r="O28" s="70">
        <v>0.15</v>
      </c>
    </row>
    <row r="29" spans="9:15" ht="17.399999999999999" thickTop="1" thickBot="1">
      <c r="I29" s="68"/>
      <c r="L29" s="47"/>
      <c r="M29" s="69">
        <f t="shared" si="0"/>
        <v>-22.425683709869162</v>
      </c>
      <c r="N29" s="69">
        <f t="shared" si="1"/>
        <v>15.576694411415019</v>
      </c>
      <c r="O29" s="70">
        <v>0.16</v>
      </c>
    </row>
    <row r="30" spans="9:15" ht="17.399999999999999" thickTop="1" thickBot="1">
      <c r="I30" s="68"/>
      <c r="L30" s="47"/>
      <c r="M30" s="69">
        <f t="shared" si="0"/>
        <v>-24.595660749506891</v>
      </c>
      <c r="N30" s="69">
        <f t="shared" si="1"/>
        <v>13.34283000949668</v>
      </c>
      <c r="O30" s="70">
        <v>0.17</v>
      </c>
    </row>
    <row r="31" spans="9:15" ht="17.399999999999999" thickTop="1" thickBot="1">
      <c r="I31" s="68"/>
      <c r="L31" s="47"/>
      <c r="M31" s="69">
        <f t="shared" si="0"/>
        <v>-26.719333524849162</v>
      </c>
      <c r="N31" s="69">
        <f t="shared" si="1"/>
        <v>11.160586038494699</v>
      </c>
      <c r="O31" s="70">
        <v>0.18</v>
      </c>
    </row>
    <row r="32" spans="9:15" ht="17.399999999999999" thickTop="1" thickBot="1">
      <c r="I32" s="68"/>
      <c r="L32" s="47"/>
      <c r="M32" s="69">
        <f t="shared" si="0"/>
        <v>-28.798107478285431</v>
      </c>
      <c r="N32" s="69">
        <f t="shared" si="1"/>
        <v>9.0283172092366613</v>
      </c>
      <c r="O32" s="70">
        <v>0.19</v>
      </c>
    </row>
    <row r="33" spans="9:15" ht="17.399999999999999" thickTop="1" thickBot="1">
      <c r="I33" s="68"/>
      <c r="L33" s="47"/>
      <c r="M33" s="69">
        <f t="shared" si="0"/>
        <v>-30.833333333333314</v>
      </c>
      <c r="N33" s="69">
        <f t="shared" si="1"/>
        <v>6.9444444444444571</v>
      </c>
      <c r="O33" s="70">
        <v>0.2</v>
      </c>
    </row>
    <row r="34" spans="9:15" ht="17.399999999999999" thickTop="1" thickBot="1">
      <c r="I34" s="68"/>
      <c r="L34" s="47"/>
      <c r="M34" s="69">
        <f t="shared" si="0"/>
        <v>-32.826309678300674</v>
      </c>
      <c r="N34" s="69">
        <f t="shared" si="1"/>
        <v>4.9074516767980469</v>
      </c>
      <c r="O34" s="70">
        <v>0.21</v>
      </c>
    </row>
    <row r="35" spans="9:15" ht="17.399999999999999" thickTop="1" thickBot="1">
      <c r="I35" s="68"/>
      <c r="L35" s="47"/>
      <c r="M35" s="69">
        <f t="shared" si="0"/>
        <v>-34.778285407148616</v>
      </c>
      <c r="N35" s="69">
        <f t="shared" si="1"/>
        <v>2.9158828271970094</v>
      </c>
      <c r="O35" s="70">
        <v>0.22</v>
      </c>
    </row>
    <row r="36" spans="9:15" ht="17.399999999999999" thickTop="1" thickBot="1">
      <c r="I36" s="68"/>
      <c r="L36" s="47"/>
      <c r="M36" s="69">
        <f t="shared" si="0"/>
        <v>-36.690462026571481</v>
      </c>
      <c r="N36" s="69">
        <f t="shared" si="1"/>
        <v>0.96833895168219897</v>
      </c>
      <c r="O36" s="70">
        <v>0.23</v>
      </c>
    </row>
    <row r="37" spans="9:15" ht="17.399999999999999" thickTop="1" thickBot="1">
      <c r="I37" s="68"/>
      <c r="L37" s="47"/>
      <c r="M37" s="69">
        <f t="shared" si="0"/>
        <v>-38.563995837669097</v>
      </c>
      <c r="N37" s="69">
        <f t="shared" si="1"/>
        <v>-0.93652445369406223</v>
      </c>
      <c r="O37" s="70">
        <v>0.24</v>
      </c>
    </row>
    <row r="38" spans="9:15" ht="17.399999999999999" thickTop="1" thickBot="1">
      <c r="I38" s="68"/>
      <c r="L38" s="47"/>
      <c r="M38" s="69">
        <f t="shared" si="0"/>
        <v>-40.400000000000006</v>
      </c>
      <c r="N38" s="69">
        <f t="shared" si="1"/>
        <v>-2.8000000000000114</v>
      </c>
      <c r="O38" s="70">
        <v>0.25</v>
      </c>
    </row>
    <row r="39" spans="9:15" ht="17.399999999999999" thickTop="1" thickBot="1">
      <c r="I39" s="68"/>
      <c r="L39" s="47"/>
      <c r="M39" s="69">
        <f t="shared" si="0"/>
        <v>-42.199546485260754</v>
      </c>
      <c r="N39" s="69">
        <f t="shared" si="1"/>
        <v>-4.6233308138070015</v>
      </c>
      <c r="O39" s="70">
        <v>0.26</v>
      </c>
    </row>
    <row r="40" spans="9:15" ht="17.399999999999999" thickTop="1" thickBot="1">
      <c r="I40" s="68"/>
      <c r="L40" s="47"/>
      <c r="M40" s="69">
        <f t="shared" si="0"/>
        <v>-43.963667927335848</v>
      </c>
      <c r="N40" s="69">
        <f t="shared" si="1"/>
        <v>-6.40771281542564</v>
      </c>
      <c r="O40" s="70">
        <v>0.27</v>
      </c>
    </row>
    <row r="41" spans="9:15" ht="17.399999999999999" thickTop="1" thickBot="1">
      <c r="I41" s="68"/>
      <c r="L41" s="47"/>
      <c r="M41" s="69">
        <f t="shared" si="0"/>
        <v>-45.693359375</v>
      </c>
      <c r="N41" s="69">
        <f t="shared" si="1"/>
        <v>-8.154296875</v>
      </c>
      <c r="O41" s="70">
        <v>0.28000000000000003</v>
      </c>
    </row>
    <row r="42" spans="9:15" ht="17.399999999999999" thickTop="1" thickBot="1">
      <c r="I42" s="68"/>
      <c r="L42" s="47"/>
      <c r="M42" s="69">
        <f t="shared" si="0"/>
        <v>-47.389579953127821</v>
      </c>
      <c r="N42" s="69">
        <f t="shared" si="1"/>
        <v>-9.8641908539150336</v>
      </c>
      <c r="O42" s="70">
        <v>0.28999999999999998</v>
      </c>
    </row>
    <row r="43" spans="9:15" ht="17.399999999999999" thickTop="1" thickBot="1">
      <c r="I43" s="68"/>
      <c r="L43" s="47"/>
      <c r="M43" s="69">
        <f t="shared" si="0"/>
        <v>-49.053254437869839</v>
      </c>
      <c r="N43" s="69">
        <f t="shared" si="1"/>
        <v>-11.538461538461547</v>
      </c>
      <c r="O43" s="70">
        <v>0.3</v>
      </c>
    </row>
    <row r="44" spans="9:15" ht="17.399999999999999" thickTop="1" thickBot="1">
      <c r="I44" s="68"/>
      <c r="L44" s="47"/>
      <c r="M44" s="69">
        <f t="shared" si="0"/>
        <v>-50.685274750888652</v>
      </c>
      <c r="N44" s="69">
        <f t="shared" si="1"/>
        <v>-13.178136472233547</v>
      </c>
      <c r="O44" s="70">
        <v>0.31</v>
      </c>
    </row>
    <row r="45" spans="9:15" ht="17.399999999999999" thickTop="1" thickBot="1">
      <c r="I45" s="68"/>
      <c r="L45" s="47"/>
      <c r="M45" s="69">
        <f t="shared" si="0"/>
        <v>-52.286501377410474</v>
      </c>
      <c r="N45" s="69">
        <f t="shared" si="1"/>
        <v>-14.784205693296599</v>
      </c>
      <c r="O45" s="70">
        <v>0.32</v>
      </c>
    </row>
    <row r="46" spans="9:15" ht="17.399999999999999" thickTop="1" thickBot="1">
      <c r="I46" s="68"/>
      <c r="L46" s="47"/>
      <c r="M46" s="69">
        <f t="shared" si="0"/>
        <v>-53.857764712533225</v>
      </c>
      <c r="N46" s="69">
        <f t="shared" si="1"/>
        <v>-16.357623381762693</v>
      </c>
      <c r="O46" s="70">
        <v>0.33</v>
      </c>
    </row>
    <row r="47" spans="9:15" ht="17.399999999999999" thickTop="1" thickBot="1">
      <c r="I47" s="68"/>
      <c r="L47" s="47"/>
      <c r="M47" s="69">
        <f t="shared" si="0"/>
        <v>-55.399866339942093</v>
      </c>
      <c r="N47" s="69">
        <f t="shared" si="1"/>
        <v>-17.899309423034111</v>
      </c>
      <c r="O47" s="70">
        <v>0.34</v>
      </c>
    </row>
    <row r="48" spans="9:15" ht="17.399999999999999" thickTop="1" thickBot="1">
      <c r="I48" s="68"/>
      <c r="L48" s="47"/>
      <c r="M48" s="69">
        <f t="shared" si="0"/>
        <v>-56.913580246913597</v>
      </c>
      <c r="N48" s="69">
        <f t="shared" si="1"/>
        <v>-19.410150891632384</v>
      </c>
      <c r="O48" s="70">
        <v>0.35</v>
      </c>
    </row>
    <row r="49" spans="9:18" ht="17.399999999999999" thickTop="1" thickBot="1">
      <c r="I49" s="68"/>
      <c r="L49" s="47"/>
      <c r="M49" s="69">
        <f t="shared" si="0"/>
        <v>-58.399653979238735</v>
      </c>
      <c r="N49" s="69">
        <f t="shared" si="1"/>
        <v>-20.8910034602076</v>
      </c>
      <c r="O49" s="70">
        <v>0.36</v>
      </c>
    </row>
    <row r="50" spans="9:18" ht="17.399999999999999" thickTop="1" thickBot="1">
      <c r="I50" s="68"/>
      <c r="L50" s="47"/>
      <c r="M50" s="69">
        <f t="shared" si="0"/>
        <v>-59.858809739464022</v>
      </c>
      <c r="N50" s="69">
        <f t="shared" si="1"/>
        <v>-22.342692738025477</v>
      </c>
      <c r="O50" s="70">
        <v>0.37</v>
      </c>
    </row>
    <row r="51" spans="9:18" ht="17.399999999999999" thickTop="1" thickBot="1">
      <c r="I51" s="68"/>
      <c r="L51" s="47"/>
      <c r="M51" s="69">
        <f t="shared" si="0"/>
        <v>-61.291745431631995</v>
      </c>
      <c r="N51" s="69">
        <f t="shared" si="1"/>
        <v>-23.766015542953156</v>
      </c>
      <c r="O51" s="70">
        <v>0.38</v>
      </c>
    </row>
    <row r="52" spans="9:18" ht="13.8" customHeight="1" thickTop="1" thickBot="1">
      <c r="I52" s="68"/>
      <c r="L52" s="47"/>
      <c r="M52" s="69">
        <f t="shared" si="0"/>
        <v>-62.699135655504392</v>
      </c>
      <c r="N52" s="69">
        <f t="shared" si="1"/>
        <v>-25.161741110708576</v>
      </c>
      <c r="O52" s="70">
        <v>0.39</v>
      </c>
    </row>
    <row r="53" spans="9:18" ht="17.399999999999999" thickTop="1" thickBot="1">
      <c r="I53" s="68"/>
      <c r="L53" s="47"/>
      <c r="M53" s="69">
        <f t="shared" si="0"/>
        <v>-64.081632653061234</v>
      </c>
      <c r="N53" s="69">
        <f t="shared" si="1"/>
        <v>-26.530612244897952</v>
      </c>
      <c r="O53" s="70">
        <v>0.4</v>
      </c>
    </row>
    <row r="54" spans="9:18" ht="17.399999999999999" thickTop="1" thickBot="1">
      <c r="I54" s="68"/>
      <c r="L54" s="47"/>
      <c r="M54" s="69">
        <f t="shared" si="0"/>
        <v>-65.439867209898892</v>
      </c>
      <c r="N54" s="69">
        <f t="shared" si="1"/>
        <v>-27.873346411146315</v>
      </c>
      <c r="O54" s="70">
        <v>0.41</v>
      </c>
    </row>
    <row r="55" spans="9:18" ht="17.399999999999999" thickTop="1" thickBot="1">
      <c r="I55" s="68"/>
      <c r="L55" s="47"/>
      <c r="M55" s="69">
        <f t="shared" si="0"/>
        <v>-66.774449513985303</v>
      </c>
      <c r="N55" s="69">
        <f t="shared" si="1"/>
        <v>-29.190636778416987</v>
      </c>
      <c r="O55" s="70">
        <v>0.42</v>
      </c>
    </row>
    <row r="56" spans="9:18" ht="17.399999999999999" thickTop="1" thickBot="1">
      <c r="I56" s="68"/>
      <c r="L56" s="47"/>
      <c r="M56" s="69">
        <f t="shared" si="0"/>
        <v>-68.085969974081848</v>
      </c>
      <c r="N56" s="69">
        <f t="shared" si="1"/>
        <v>-30.48315321042594</v>
      </c>
      <c r="O56" s="70">
        <v>0.43</v>
      </c>
    </row>
    <row r="57" spans="9:18" ht="17.399999999999999" thickTop="1" thickBot="1">
      <c r="I57" s="68"/>
      <c r="L57" s="47"/>
      <c r="M57" s="69">
        <f t="shared" si="0"/>
        <v>-69.375</v>
      </c>
      <c r="N57" s="69">
        <f t="shared" si="1"/>
        <v>-31.751543209876544</v>
      </c>
      <c r="O57" s="70">
        <v>0.44</v>
      </c>
    </row>
    <row r="58" spans="9:18" ht="17.399999999999999" thickTop="1" thickBot="1">
      <c r="I58" s="68"/>
      <c r="L58" s="47"/>
      <c r="M58" s="69">
        <f t="shared" si="0"/>
        <v>-70.642092746730071</v>
      </c>
      <c r="N58" s="69">
        <f t="shared" si="1"/>
        <v>-32.996432818073714</v>
      </c>
      <c r="O58" s="70">
        <v>0.45</v>
      </c>
    </row>
    <row r="59" spans="9:18" ht="17.399999999999999" thickTop="1" thickBot="1">
      <c r="I59" s="68"/>
      <c r="L59" s="47"/>
      <c r="M59" s="69">
        <f t="shared" si="0"/>
        <v>-71.887783824357285</v>
      </c>
      <c r="N59" s="69">
        <f t="shared" si="1"/>
        <v>-34.218427472321252</v>
      </c>
      <c r="O59" s="70">
        <v>0.46</v>
      </c>
    </row>
    <row r="60" spans="9:18" ht="16.2" thickTop="1"/>
    <row r="61" spans="9:18">
      <c r="N61" s="25"/>
    </row>
    <row r="62" spans="9:18" ht="33" customHeight="1">
      <c r="I62" s="50" t="s">
        <v>7</v>
      </c>
      <c r="L62" s="147" t="s">
        <v>23</v>
      </c>
      <c r="M62" s="147"/>
      <c r="N62" s="147"/>
      <c r="O62" s="147"/>
      <c r="P62" s="147"/>
      <c r="Q62" s="147"/>
      <c r="R62" s="147"/>
    </row>
    <row r="63" spans="9:18" ht="33" customHeight="1">
      <c r="L63" s="39"/>
      <c r="M63" s="39"/>
      <c r="N63" s="39"/>
      <c r="O63" s="39"/>
      <c r="P63" s="39"/>
      <c r="Q63" s="39"/>
      <c r="R63" s="39"/>
    </row>
    <row r="64" spans="9:18" ht="15" customHeight="1" thickBot="1"/>
    <row r="65" spans="12:18" ht="15" customHeight="1" thickBot="1">
      <c r="L65" s="40">
        <v>2</v>
      </c>
      <c r="M65" s="41">
        <v>1</v>
      </c>
      <c r="N65" s="41">
        <v>0</v>
      </c>
      <c r="O65" s="10"/>
      <c r="P65" s="17">
        <f>IRR(R67:R69)</f>
        <v>0.19999999999999996</v>
      </c>
      <c r="Q65" s="73">
        <f>NPV(R65,R68:R69)-200</f>
        <v>20.115144979538599</v>
      </c>
      <c r="R65" s="17">
        <v>0.13900000000000001</v>
      </c>
    </row>
    <row r="66" spans="12:18" ht="15" customHeight="1" thickTop="1" thickBot="1">
      <c r="L66" s="11">
        <v>240</v>
      </c>
      <c r="M66" s="12">
        <v>40</v>
      </c>
      <c r="N66" s="12">
        <v>-200</v>
      </c>
      <c r="O66" s="13" t="s">
        <v>3</v>
      </c>
      <c r="P66" s="17">
        <f>IRR(Q67:Q69)</f>
        <v>0.22956387887231045</v>
      </c>
      <c r="Q66" s="73">
        <f>NPV(R65,Q68:Q69)-204</f>
        <v>19.768828223701007</v>
      </c>
    </row>
    <row r="67" spans="12:18" ht="15" customHeight="1" thickTop="1" thickBot="1">
      <c r="L67" s="14">
        <v>62.5</v>
      </c>
      <c r="M67" s="15">
        <v>200</v>
      </c>
      <c r="N67" s="15">
        <v>-204</v>
      </c>
      <c r="O67" s="16" t="s">
        <v>4</v>
      </c>
      <c r="Q67" s="9">
        <v>-204</v>
      </c>
      <c r="R67" s="9">
        <v>-200</v>
      </c>
    </row>
    <row r="68" spans="12:18">
      <c r="Q68" s="9">
        <v>200</v>
      </c>
      <c r="R68" s="9">
        <v>40</v>
      </c>
    </row>
    <row r="69" spans="12:18" ht="15" customHeight="1">
      <c r="L69" s="9" t="s">
        <v>34</v>
      </c>
      <c r="Q69" s="9">
        <v>62.5</v>
      </c>
      <c r="R69" s="9">
        <v>240</v>
      </c>
    </row>
    <row r="70" spans="12:18" ht="16.8" customHeight="1" thickBot="1"/>
    <row r="71" spans="12:18" ht="16.8" customHeight="1" thickTop="1" thickBot="1">
      <c r="M71" s="71" t="s">
        <v>50</v>
      </c>
      <c r="N71" s="71" t="s">
        <v>49</v>
      </c>
      <c r="O71" s="72"/>
    </row>
    <row r="72" spans="12:18" ht="16.8" customHeight="1" thickTop="1" thickBot="1">
      <c r="M72" s="69">
        <f>NPV(O72,$Q$68:Q$69)-204</f>
        <v>58.5</v>
      </c>
      <c r="N72" s="69">
        <f>NPV(O72,$R$68:$R$69)-200</f>
        <v>80</v>
      </c>
      <c r="O72" s="70">
        <v>0</v>
      </c>
    </row>
    <row r="73" spans="12:18" ht="16.8" customHeight="1" thickTop="1" thickBot="1">
      <c r="M73" s="69">
        <f>NPV(O73,$Q$68:Q$69)-204</f>
        <v>55.288305068130626</v>
      </c>
      <c r="N73" s="69">
        <f t="shared" ref="N73:N98" si="2">NPV(O73,$R$68:$R$69)-200</f>
        <v>74.875012253700675</v>
      </c>
      <c r="O73" s="70">
        <v>0.01</v>
      </c>
    </row>
    <row r="74" spans="12:18" ht="16.8" customHeight="1" thickTop="1" thickBot="1">
      <c r="M74" s="69">
        <f>NPV(O74,$Q$68:Q$69)-204</f>
        <v>52.151480199923071</v>
      </c>
      <c r="N74" s="69">
        <f t="shared" si="2"/>
        <v>69.896193771626258</v>
      </c>
      <c r="O74" s="70">
        <v>0.02</v>
      </c>
    </row>
    <row r="75" spans="12:18" ht="16.8" customHeight="1" thickTop="1" thickBot="1">
      <c r="M75" s="69">
        <f>NPV(O75,$Q$68:Q$69)-204</f>
        <v>49.087001602413011</v>
      </c>
      <c r="N75" s="69">
        <f t="shared" si="2"/>
        <v>65.057969648411699</v>
      </c>
      <c r="O75" s="70">
        <v>0.03</v>
      </c>
    </row>
    <row r="76" spans="12:18" ht="16.8" customHeight="1" thickTop="1" thickBot="1">
      <c r="M76" s="69">
        <f>NPV(O76,$Q$68:Q$69)-204</f>
        <v>46.092455621301781</v>
      </c>
      <c r="N76" s="69">
        <f t="shared" si="2"/>
        <v>60.355029585798832</v>
      </c>
      <c r="O76" s="70">
        <v>0.04</v>
      </c>
    </row>
    <row r="77" spans="12:18" ht="16.8" customHeight="1" thickTop="1" thickBot="1">
      <c r="M77" s="69">
        <f>NPV(O77,$Q$68:Q$69)-204</f>
        <v>43.165532879818585</v>
      </c>
      <c r="N77" s="69">
        <f t="shared" si="2"/>
        <v>55.782312925170032</v>
      </c>
      <c r="O77" s="70">
        <v>0.05</v>
      </c>
    </row>
    <row r="78" spans="12:18" ht="16.8" customHeight="1" thickTop="1" thickBot="1">
      <c r="M78" s="69">
        <f>NPV(O78,$Q$68:Q$69)-204</f>
        <v>40.304022783908835</v>
      </c>
      <c r="N78" s="69">
        <f t="shared" si="2"/>
        <v>51.33499466002138</v>
      </c>
      <c r="O78" s="70">
        <v>0.06</v>
      </c>
    </row>
    <row r="79" spans="12:18" ht="16.8" customHeight="1" thickTop="1" thickBot="1">
      <c r="M79" s="69">
        <f>NPV(O79,$Q$68:Q$69)-204</f>
        <v>37.505808367543011</v>
      </c>
      <c r="N79" s="69">
        <f t="shared" si="2"/>
        <v>47.008472355664225</v>
      </c>
      <c r="O79" s="70">
        <v>7.0000000000000007E-2</v>
      </c>
    </row>
    <row r="80" spans="12:18" ht="16.8" customHeight="1" thickTop="1" thickBot="1">
      <c r="M80" s="69">
        <f>NPV(O80,$Q$68:Q$69)-204</f>
        <v>34.768861454046629</v>
      </c>
      <c r="N80" s="69">
        <f t="shared" si="2"/>
        <v>42.798353909464964</v>
      </c>
      <c r="O80" s="70">
        <v>0.08</v>
      </c>
    </row>
    <row r="81" spans="12:15" ht="16.8" customHeight="1" thickTop="1" thickBot="1">
      <c r="M81" s="69">
        <f>NPV(O81,$Q$68:Q$69)-204</f>
        <v>32.091238111270087</v>
      </c>
      <c r="N81" s="69">
        <f t="shared" si="2"/>
        <v>38.700446090396355</v>
      </c>
      <c r="O81" s="70">
        <v>0.09</v>
      </c>
    </row>
    <row r="82" spans="12:15" ht="16.8" customHeight="1" thickTop="1" thickBot="1">
      <c r="M82" s="69">
        <f>NPV(O82,$Q$68:Q$69)-204</f>
        <v>29.471074380165277</v>
      </c>
      <c r="N82" s="69">
        <f t="shared" si="2"/>
        <v>34.710743801652825</v>
      </c>
      <c r="O82" s="70">
        <v>0.1</v>
      </c>
    </row>
    <row r="83" spans="12:15" ht="16.8" customHeight="1" thickTop="1" thickBot="1">
      <c r="M83" s="69">
        <f>NPV(O83,$Q$68:Q$69)-204</f>
        <v>26.906582257933565</v>
      </c>
      <c r="N83" s="69">
        <f t="shared" si="2"/>
        <v>30.825420014609165</v>
      </c>
      <c r="O83" s="70">
        <v>0.11</v>
      </c>
    </row>
    <row r="84" spans="12:15" ht="16.8" customHeight="1" thickTop="1" thickBot="1">
      <c r="M84" s="69">
        <f>NPV(O84,$Q$68:Q$69)-204</f>
        <v>24.396045918367321</v>
      </c>
      <c r="N84" s="69">
        <f t="shared" si="2"/>
        <v>27.040816326530575</v>
      </c>
      <c r="O84" s="70">
        <v>0.12</v>
      </c>
    </row>
    <row r="85" spans="12:15" ht="16.8" customHeight="1" thickTop="1" thickBot="1">
      <c r="M85" s="69">
        <f>NPV(O85,$Q$68:Q$69)-204</f>
        <v>21.937818153340146</v>
      </c>
      <c r="N85" s="69">
        <f t="shared" si="2"/>
        <v>23.353434098206634</v>
      </c>
      <c r="O85" s="70">
        <v>0.13</v>
      </c>
    </row>
    <row r="86" spans="12:15" ht="16.8" customHeight="1" thickTop="1" thickBot="1">
      <c r="M86" s="69">
        <f>NPV(O86,$Q$68:Q$69)-204</f>
        <v>19.530317020621709</v>
      </c>
      <c r="N86" s="69">
        <f t="shared" si="2"/>
        <v>19.759926131117226</v>
      </c>
      <c r="O86" s="70">
        <v>0.14000000000000001</v>
      </c>
    </row>
    <row r="87" spans="12:15" ht="16.8" customHeight="1" thickTop="1" thickBot="1">
      <c r="M87" s="69">
        <f>NPV(O87,$Q$68:Q$69)-204</f>
        <v>17.172022684310036</v>
      </c>
      <c r="N87" s="69">
        <f t="shared" si="2"/>
        <v>16.257088846880947</v>
      </c>
      <c r="O87" s="70">
        <v>0.15</v>
      </c>
    </row>
    <row r="88" spans="12:15" ht="15" customHeight="1" thickTop="1" thickBot="1">
      <c r="M88" s="69">
        <f>NPV(O88,$Q$68:Q$69)-204</f>
        <v>14.861474435196214</v>
      </c>
      <c r="N88" s="69">
        <f t="shared" si="2"/>
        <v>12.841854934601685</v>
      </c>
      <c r="O88" s="70">
        <v>0.16</v>
      </c>
    </row>
    <row r="89" spans="12:15" ht="15" customHeight="1" thickTop="1" thickBot="1">
      <c r="L89" s="17"/>
      <c r="M89" s="69">
        <f>NPV(O89,$Q$68:Q$69)-204</f>
        <v>12.597267879319162</v>
      </c>
      <c r="N89" s="69">
        <f t="shared" si="2"/>
        <v>9.5112864343633703</v>
      </c>
      <c r="O89" s="70">
        <v>0.17</v>
      </c>
    </row>
    <row r="90" spans="12:15" ht="15" customHeight="1" thickTop="1" thickBot="1">
      <c r="M90" s="69">
        <f>NPV(O90,$Q$68:Q$69)-204</f>
        <v>10.37805228382652</v>
      </c>
      <c r="N90" s="69">
        <f t="shared" si="2"/>
        <v>6.2625682275208305</v>
      </c>
      <c r="O90" s="70">
        <v>0.18</v>
      </c>
    </row>
    <row r="91" spans="12:15" ht="15" customHeight="1" thickTop="1" thickBot="1">
      <c r="L91" s="18"/>
      <c r="M91" s="69">
        <f>NPV(O91,$Q$68:Q$69)-204</f>
        <v>8.2025280700515566</v>
      </c>
      <c r="N91" s="69">
        <f t="shared" si="2"/>
        <v>3.0930019066450427</v>
      </c>
      <c r="O91" s="70">
        <v>0.19</v>
      </c>
    </row>
    <row r="92" spans="12:15" ht="15" customHeight="1" thickTop="1" thickBot="1">
      <c r="M92" s="69">
        <f>NPV(O92,$Q$68:Q$69)-204</f>
        <v>6.0694444444444571</v>
      </c>
      <c r="N92" s="69">
        <f t="shared" si="2"/>
        <v>0</v>
      </c>
      <c r="O92" s="70">
        <v>0.2</v>
      </c>
    </row>
    <row r="93" spans="12:15" ht="15" customHeight="1" thickTop="1" thickBot="1">
      <c r="M93" s="69">
        <f>NPV(O93,$Q$68:Q$69)-204</f>
        <v>3.9775971586640253</v>
      </c>
      <c r="N93" s="69">
        <f t="shared" si="2"/>
        <v>-3.0189194727136055</v>
      </c>
      <c r="O93" s="70">
        <v>0.21</v>
      </c>
    </row>
    <row r="94" spans="12:15" ht="15" customHeight="1" thickTop="1" thickBot="1">
      <c r="M94" s="69">
        <f>NPV(O94,$Q$68:Q$69)-204</f>
        <v>1.9258263907551907</v>
      </c>
      <c r="N94" s="69">
        <f t="shared" si="2"/>
        <v>-5.9661381349099543</v>
      </c>
      <c r="O94" s="70">
        <v>0.22</v>
      </c>
    </row>
    <row r="95" spans="12:15" ht="15.75" customHeight="1" thickTop="1" thickBot="1">
      <c r="M95" s="69">
        <f>NPV(O95,$Q$68:Q$69)-204</f>
        <v>-8.6985260096497541E-2</v>
      </c>
      <c r="N95" s="69">
        <f t="shared" si="2"/>
        <v>-8.8439420979575516</v>
      </c>
      <c r="O95" s="70">
        <v>0.23</v>
      </c>
    </row>
    <row r="96" spans="12:15" ht="15.75" customHeight="1" thickTop="1" thickBot="1">
      <c r="M96" s="69">
        <f>NPV(O96,$Q$68:Q$69)-204</f>
        <v>-2.0619146722164317</v>
      </c>
      <c r="N96" s="69">
        <f t="shared" si="2"/>
        <v>-11.654526534859514</v>
      </c>
      <c r="O96" s="70">
        <v>0.24</v>
      </c>
    </row>
    <row r="97" spans="6:18" ht="15.75" customHeight="1" thickTop="1" thickBot="1">
      <c r="M97" s="69">
        <f>NPV(O97,$Q$68:Q$69)-204</f>
        <v>-4</v>
      </c>
      <c r="N97" s="69">
        <f t="shared" si="2"/>
        <v>-14.400000000000006</v>
      </c>
      <c r="O97" s="70">
        <v>0.25</v>
      </c>
    </row>
    <row r="98" spans="6:18" ht="15.75" customHeight="1" thickTop="1" thickBot="1">
      <c r="M98" s="69">
        <f>NPV(O98,$Q$68:Q$69)-204</f>
        <v>-5.9022423784328453</v>
      </c>
      <c r="N98" s="69">
        <f t="shared" si="2"/>
        <v>-17.08238851095993</v>
      </c>
      <c r="O98" s="70">
        <v>0.26</v>
      </c>
    </row>
    <row r="99" spans="6:18" ht="15.75" customHeight="1" thickTop="1"/>
    <row r="100" spans="6:18" ht="15.75" customHeight="1"/>
    <row r="101" spans="6:18" ht="15.75" customHeight="1">
      <c r="N101" s="18"/>
    </row>
    <row r="102" spans="6:18" ht="15.75" customHeight="1"/>
    <row r="103" spans="6:18" ht="15.75" customHeight="1"/>
    <row r="104" spans="6:18" ht="15.75" customHeight="1">
      <c r="L104" s="19" t="s">
        <v>24</v>
      </c>
    </row>
    <row r="105" spans="6:18" ht="15.75" customHeight="1">
      <c r="F105" s="50" t="s">
        <v>10</v>
      </c>
      <c r="I105" s="17">
        <v>0.2</v>
      </c>
      <c r="J105" s="17">
        <v>0</v>
      </c>
      <c r="K105" s="17">
        <v>0.05</v>
      </c>
      <c r="L105" s="42" t="s">
        <v>11</v>
      </c>
      <c r="M105" s="42">
        <v>0</v>
      </c>
      <c r="N105" s="42">
        <v>1</v>
      </c>
      <c r="O105" s="42">
        <v>2</v>
      </c>
      <c r="P105" s="42">
        <v>3</v>
      </c>
      <c r="Q105" s="21"/>
    </row>
    <row r="106" spans="6:18" ht="15.75" customHeight="1">
      <c r="I106" s="75">
        <f>NPV(I105,N106:P106)-2000</f>
        <v>-421.29629629629608</v>
      </c>
      <c r="J106" s="75">
        <f>NPV(J105,N106:P106)-2000</f>
        <v>600</v>
      </c>
      <c r="K106" s="75">
        <f>NPV(K105,N106:P106)-2000</f>
        <v>272.32480293704793</v>
      </c>
      <c r="L106" s="22">
        <v>0.1</v>
      </c>
      <c r="M106" s="21" t="s">
        <v>25</v>
      </c>
      <c r="N106" s="21">
        <v>200</v>
      </c>
      <c r="O106" s="21">
        <v>200</v>
      </c>
      <c r="P106" s="21">
        <v>2200</v>
      </c>
      <c r="Q106" s="20" t="s">
        <v>3</v>
      </c>
    </row>
    <row r="107" spans="6:18" ht="15.75" customHeight="1">
      <c r="I107" s="68">
        <f>NPV(I105,N107:P107)-1400</f>
        <v>-85.185185185184991</v>
      </c>
      <c r="J107" s="68">
        <f>NPV(J105,N107:P107)-1400</f>
        <v>400</v>
      </c>
      <c r="K107" s="68">
        <f>NPV(K105,N107:P107)-1400</f>
        <v>251.65748839218236</v>
      </c>
      <c r="L107" s="24">
        <v>0.156</v>
      </c>
      <c r="M107" s="21" t="s">
        <v>35</v>
      </c>
      <c r="N107" s="21">
        <v>800</v>
      </c>
      <c r="O107" s="21">
        <v>600</v>
      </c>
      <c r="P107" s="21">
        <v>400</v>
      </c>
      <c r="Q107" s="20" t="s">
        <v>4</v>
      </c>
    </row>
    <row r="108" spans="6:18" ht="15.75" customHeight="1">
      <c r="I108" s="68">
        <f>NPV(I105,N108:P108)-4000</f>
        <v>-1106.4814814814813</v>
      </c>
      <c r="J108" s="68">
        <f>NPV(J105,N108:P108)-4000</f>
        <v>1000</v>
      </c>
      <c r="K108" s="68">
        <f>NPV(K105,N108:P108)-4000</f>
        <v>319.18799265738016</v>
      </c>
      <c r="L108" s="22">
        <f>IRR(R110:R113)</f>
        <v>7.7217345015889283E-2</v>
      </c>
      <c r="M108" s="23" t="s">
        <v>42</v>
      </c>
      <c r="N108" s="21">
        <v>0</v>
      </c>
      <c r="O108" s="21">
        <v>0</v>
      </c>
      <c r="P108" s="21">
        <v>5000</v>
      </c>
      <c r="Q108" s="20" t="s">
        <v>8</v>
      </c>
    </row>
    <row r="109" spans="6:18" ht="15.75" customHeight="1"/>
    <row r="110" spans="6:18" ht="15.75" customHeight="1">
      <c r="L110" s="148" t="s">
        <v>26</v>
      </c>
      <c r="M110" s="148"/>
      <c r="N110" s="148"/>
      <c r="O110" s="148"/>
      <c r="P110" s="148"/>
      <c r="R110" s="74">
        <v>-4000</v>
      </c>
    </row>
    <row r="111" spans="6:18" ht="15.75" customHeight="1">
      <c r="L111" s="148"/>
      <c r="M111" s="148"/>
      <c r="N111" s="148"/>
      <c r="O111" s="148"/>
      <c r="P111" s="148"/>
      <c r="R111" s="9">
        <v>0</v>
      </c>
    </row>
    <row r="112" spans="6:18" ht="15.75" customHeight="1">
      <c r="L112" s="148"/>
      <c r="M112" s="148"/>
      <c r="N112" s="148"/>
      <c r="O112" s="148"/>
      <c r="P112" s="148"/>
      <c r="R112" s="9">
        <v>0</v>
      </c>
    </row>
    <row r="113" spans="12:18" ht="15.75" customHeight="1">
      <c r="L113" s="148"/>
      <c r="M113" s="148"/>
      <c r="N113" s="148"/>
      <c r="O113" s="148"/>
      <c r="P113" s="148"/>
      <c r="R113" s="9">
        <f>P108</f>
        <v>5000</v>
      </c>
    </row>
    <row r="114" spans="12:18" ht="93.75" customHeight="1">
      <c r="L114" s="148"/>
      <c r="M114" s="148"/>
      <c r="N114" s="148"/>
      <c r="O114" s="148"/>
      <c r="P114" s="148"/>
    </row>
    <row r="115" spans="12:18" ht="15.75" customHeight="1">
      <c r="L115" s="151"/>
      <c r="M115" s="151"/>
      <c r="N115" s="151"/>
    </row>
    <row r="116" spans="12:18" ht="15.75" customHeight="1"/>
    <row r="117" spans="12:18" ht="15.75" customHeight="1"/>
    <row r="118" spans="12:18" ht="15.75" customHeight="1"/>
    <row r="119" spans="12:18" ht="15.75" customHeight="1">
      <c r="M119" s="18"/>
      <c r="N119" s="18"/>
      <c r="O119" s="18"/>
    </row>
    <row r="120" spans="12:18" ht="15.75" customHeight="1"/>
    <row r="121" spans="12:18" ht="15.75" customHeight="1"/>
    <row r="122" spans="12:18" ht="15.75" customHeight="1"/>
    <row r="123" spans="12:18" ht="15.75" customHeight="1"/>
    <row r="124" spans="12:18" ht="15.75" customHeight="1">
      <c r="M124" s="25"/>
      <c r="N124" s="25"/>
      <c r="O124" s="25"/>
    </row>
    <row r="125" spans="12:18" ht="15.75" customHeight="1">
      <c r="M125" s="26"/>
    </row>
    <row r="126" spans="12:18" ht="15.75" customHeight="1"/>
    <row r="127" spans="12:18" ht="15.75" customHeight="1"/>
    <row r="128" spans="12:18" ht="15.75" customHeight="1">
      <c r="O128" s="17"/>
    </row>
    <row r="129" spans="12:14" ht="15.75" customHeight="1"/>
    <row r="130" spans="12:14" ht="15.75" customHeight="1"/>
    <row r="131" spans="12:14" ht="15.75" customHeight="1">
      <c r="L131" s="27"/>
      <c r="M131" s="27"/>
      <c r="N131" s="28"/>
    </row>
    <row r="132" spans="12:14" ht="15.75" customHeight="1">
      <c r="L132" s="29"/>
      <c r="M132" s="28"/>
      <c r="N132" s="27"/>
    </row>
    <row r="133" spans="12:14" ht="15.75" customHeight="1">
      <c r="L133" s="30"/>
      <c r="M133" s="28"/>
      <c r="N133" s="27"/>
    </row>
    <row r="134" spans="12:14" ht="15.75" customHeight="1">
      <c r="L134" s="30"/>
      <c r="M134" s="28"/>
      <c r="N134" s="27"/>
    </row>
    <row r="135" spans="12:14" ht="15.75" customHeight="1"/>
    <row r="136" spans="12:14" ht="15.75" customHeight="1"/>
    <row r="137" spans="12:14" ht="15.75" customHeight="1">
      <c r="L137" s="18"/>
      <c r="M137" s="18"/>
      <c r="N137" s="18"/>
    </row>
    <row r="138" spans="12:14" ht="15.75" customHeight="1"/>
    <row r="139" spans="12:14" ht="15.75" customHeight="1"/>
    <row r="140" spans="12:14" ht="15.75" customHeight="1"/>
    <row r="141" spans="12:14" ht="15.75" customHeight="1"/>
    <row r="142" spans="12:14" ht="15.75" customHeight="1">
      <c r="L142" s="25"/>
      <c r="M142" s="25"/>
      <c r="N142" s="25"/>
    </row>
    <row r="143" spans="12:14" ht="15.75" customHeight="1"/>
    <row r="144" spans="12:14" ht="15.75" customHeight="1"/>
    <row r="145" spans="9:16" ht="15.75" customHeight="1"/>
    <row r="146" spans="9:16" ht="15.75" customHeight="1"/>
    <row r="147" spans="9:16" ht="15.75" customHeight="1">
      <c r="L147" s="18"/>
    </row>
    <row r="148" spans="9:16" ht="15.75" customHeight="1"/>
    <row r="149" spans="9:16" ht="15.75" customHeight="1"/>
    <row r="150" spans="9:16" ht="15.75" customHeight="1"/>
    <row r="151" spans="9:16" ht="15.75" customHeight="1"/>
    <row r="152" spans="9:16" ht="15.75" customHeight="1">
      <c r="L152" s="25"/>
    </row>
    <row r="153" spans="9:16" ht="15.75" customHeight="1"/>
    <row r="154" spans="9:16" ht="15.75" customHeight="1">
      <c r="L154" s="19"/>
    </row>
    <row r="155" spans="9:16" ht="15.75" customHeight="1"/>
    <row r="156" spans="9:16" ht="15.75" customHeight="1"/>
    <row r="157" spans="9:16" ht="15.75" customHeight="1"/>
    <row r="158" spans="9:16" ht="15.75" customHeight="1">
      <c r="L158" s="51" t="s">
        <v>27</v>
      </c>
      <c r="M158" s="51"/>
      <c r="N158" s="51"/>
      <c r="O158" s="51"/>
      <c r="P158" s="51"/>
    </row>
    <row r="159" spans="9:16" ht="15.75" customHeight="1">
      <c r="L159" s="51"/>
      <c r="M159" s="51"/>
      <c r="N159" s="51"/>
      <c r="O159" s="51"/>
      <c r="P159" s="51"/>
    </row>
    <row r="160" spans="9:16" ht="15.75" customHeight="1">
      <c r="I160" s="50" t="s">
        <v>13</v>
      </c>
      <c r="K160" s="17">
        <v>0.05</v>
      </c>
      <c r="L160" s="52">
        <v>0</v>
      </c>
      <c r="M160" s="53">
        <v>1</v>
      </c>
      <c r="N160" s="53">
        <v>2</v>
      </c>
      <c r="O160" s="53" t="s">
        <v>28</v>
      </c>
      <c r="P160" s="53">
        <v>50</v>
      </c>
    </row>
    <row r="161" spans="9:16" ht="15.75" customHeight="1">
      <c r="L161" s="54">
        <v>-600</v>
      </c>
      <c r="M161" s="54">
        <v>36</v>
      </c>
      <c r="N161" s="54">
        <v>36</v>
      </c>
      <c r="O161" s="55" t="s">
        <v>28</v>
      </c>
      <c r="P161" s="54">
        <v>36</v>
      </c>
    </row>
    <row r="162" spans="9:16" ht="15.75" customHeight="1">
      <c r="I162" s="9">
        <v>50</v>
      </c>
      <c r="J162" s="9">
        <v>1</v>
      </c>
      <c r="K162" s="73">
        <f>NPV(K160,I162:I211)-600</f>
        <v>312.79627302761844</v>
      </c>
      <c r="L162" s="51">
        <f>K162/K163</f>
        <v>0.52132712171269735</v>
      </c>
      <c r="M162" s="51"/>
      <c r="N162" s="51"/>
      <c r="O162" s="51"/>
      <c r="P162" s="51"/>
    </row>
    <row r="163" spans="9:16" ht="15.75" customHeight="1">
      <c r="I163" s="9">
        <v>50</v>
      </c>
      <c r="J163" s="9">
        <v>2</v>
      </c>
      <c r="K163" s="9">
        <v>600</v>
      </c>
      <c r="L163" s="51" t="s">
        <v>43</v>
      </c>
      <c r="M163" s="51"/>
      <c r="N163" s="51"/>
      <c r="O163" s="51"/>
      <c r="P163" s="51"/>
    </row>
    <row r="164" spans="9:16" ht="15.75" customHeight="1">
      <c r="I164" s="9">
        <v>50</v>
      </c>
      <c r="J164" s="9">
        <v>3</v>
      </c>
      <c r="L164" s="51" t="s">
        <v>29</v>
      </c>
      <c r="M164" s="51"/>
      <c r="N164" s="51"/>
      <c r="O164" s="51"/>
      <c r="P164" s="51"/>
    </row>
    <row r="165" spans="9:16" ht="15.75" customHeight="1">
      <c r="I165" s="9">
        <v>50</v>
      </c>
      <c r="J165" s="9">
        <v>4</v>
      </c>
    </row>
    <row r="166" spans="9:16" ht="15.75" customHeight="1">
      <c r="I166" s="9">
        <v>50</v>
      </c>
      <c r="J166" s="9">
        <v>5</v>
      </c>
    </row>
    <row r="167" spans="9:16" ht="15.75" customHeight="1">
      <c r="I167" s="9">
        <v>50</v>
      </c>
      <c r="J167" s="9">
        <v>6</v>
      </c>
    </row>
    <row r="168" spans="9:16" ht="15.75" customHeight="1">
      <c r="I168" s="9">
        <v>50</v>
      </c>
      <c r="J168" s="9">
        <v>7</v>
      </c>
    </row>
    <row r="169" spans="9:16" ht="15.75" customHeight="1">
      <c r="I169" s="9">
        <v>50</v>
      </c>
      <c r="J169" s="9">
        <v>8</v>
      </c>
    </row>
    <row r="170" spans="9:16" ht="15.75" customHeight="1">
      <c r="I170" s="9">
        <v>50</v>
      </c>
      <c r="J170" s="9">
        <v>9</v>
      </c>
    </row>
    <row r="171" spans="9:16" ht="15.75" customHeight="1">
      <c r="I171" s="9">
        <v>50</v>
      </c>
      <c r="J171" s="9">
        <v>10</v>
      </c>
    </row>
    <row r="172" spans="9:16" ht="15.75" customHeight="1">
      <c r="I172" s="9">
        <v>50</v>
      </c>
      <c r="J172" s="9">
        <v>11</v>
      </c>
    </row>
    <row r="173" spans="9:16" ht="15.75" customHeight="1">
      <c r="I173" s="9">
        <v>50</v>
      </c>
      <c r="J173" s="9">
        <v>12</v>
      </c>
    </row>
    <row r="174" spans="9:16" ht="15.75" customHeight="1">
      <c r="I174" s="9">
        <v>50</v>
      </c>
      <c r="J174" s="9">
        <v>13</v>
      </c>
    </row>
    <row r="175" spans="9:16" ht="15.75" customHeight="1">
      <c r="I175" s="9">
        <v>50</v>
      </c>
      <c r="J175" s="9">
        <v>14</v>
      </c>
    </row>
    <row r="176" spans="9:16" ht="15.75" customHeight="1">
      <c r="I176" s="9">
        <v>50</v>
      </c>
      <c r="J176" s="9">
        <v>15</v>
      </c>
    </row>
    <row r="177" spans="9:10" ht="15.75" customHeight="1">
      <c r="I177" s="9">
        <v>50</v>
      </c>
      <c r="J177" s="9">
        <v>16</v>
      </c>
    </row>
    <row r="178" spans="9:10" ht="15.75" customHeight="1">
      <c r="I178" s="9">
        <v>50</v>
      </c>
      <c r="J178" s="9">
        <v>17</v>
      </c>
    </row>
    <row r="179" spans="9:10" ht="15.75" customHeight="1">
      <c r="I179" s="9">
        <v>50</v>
      </c>
      <c r="J179" s="9">
        <v>18</v>
      </c>
    </row>
    <row r="180" spans="9:10" ht="15.75" customHeight="1">
      <c r="I180" s="9">
        <v>50</v>
      </c>
      <c r="J180" s="9">
        <v>19</v>
      </c>
    </row>
    <row r="181" spans="9:10" ht="15.75" customHeight="1">
      <c r="I181" s="9">
        <v>50</v>
      </c>
      <c r="J181" s="9">
        <v>20</v>
      </c>
    </row>
    <row r="182" spans="9:10" ht="15.75" customHeight="1">
      <c r="I182" s="9">
        <v>50</v>
      </c>
      <c r="J182" s="9">
        <v>21</v>
      </c>
    </row>
    <row r="183" spans="9:10" ht="15.75" customHeight="1">
      <c r="I183" s="9">
        <v>50</v>
      </c>
      <c r="J183" s="9">
        <v>22</v>
      </c>
    </row>
    <row r="184" spans="9:10" ht="15.75" customHeight="1">
      <c r="I184" s="9">
        <v>50</v>
      </c>
      <c r="J184" s="9">
        <v>23</v>
      </c>
    </row>
    <row r="185" spans="9:10" ht="15.75" customHeight="1">
      <c r="I185" s="9">
        <v>50</v>
      </c>
      <c r="J185" s="9">
        <v>24</v>
      </c>
    </row>
    <row r="186" spans="9:10" ht="15.75" customHeight="1">
      <c r="I186" s="9">
        <v>50</v>
      </c>
      <c r="J186" s="9">
        <v>25</v>
      </c>
    </row>
    <row r="187" spans="9:10" ht="15.75" customHeight="1">
      <c r="I187" s="9">
        <v>50</v>
      </c>
      <c r="J187" s="9">
        <v>26</v>
      </c>
    </row>
    <row r="188" spans="9:10" ht="15.75" customHeight="1">
      <c r="I188" s="9">
        <v>50</v>
      </c>
      <c r="J188" s="9">
        <v>27</v>
      </c>
    </row>
    <row r="189" spans="9:10" ht="15.75" customHeight="1">
      <c r="I189" s="9">
        <v>50</v>
      </c>
      <c r="J189" s="9">
        <v>28</v>
      </c>
    </row>
    <row r="190" spans="9:10" ht="15.75" customHeight="1">
      <c r="I190" s="9">
        <v>50</v>
      </c>
      <c r="J190" s="9">
        <v>29</v>
      </c>
    </row>
    <row r="191" spans="9:10" ht="15.75" customHeight="1">
      <c r="I191" s="9">
        <v>50</v>
      </c>
      <c r="J191" s="9">
        <v>30</v>
      </c>
    </row>
    <row r="192" spans="9:10" ht="15.75" customHeight="1">
      <c r="I192" s="9">
        <v>50</v>
      </c>
      <c r="J192" s="9">
        <v>31</v>
      </c>
    </row>
    <row r="193" spans="9:10" ht="15.75" customHeight="1">
      <c r="I193" s="9">
        <v>50</v>
      </c>
      <c r="J193" s="9">
        <v>32</v>
      </c>
    </row>
    <row r="194" spans="9:10" ht="15.75" customHeight="1">
      <c r="I194" s="9">
        <v>50</v>
      </c>
      <c r="J194" s="9">
        <v>33</v>
      </c>
    </row>
    <row r="195" spans="9:10" ht="15.75" customHeight="1">
      <c r="I195" s="9">
        <v>50</v>
      </c>
      <c r="J195" s="9">
        <v>34</v>
      </c>
    </row>
    <row r="196" spans="9:10" ht="15.75" customHeight="1">
      <c r="I196" s="9">
        <v>50</v>
      </c>
      <c r="J196" s="9">
        <v>35</v>
      </c>
    </row>
    <row r="197" spans="9:10" ht="15.75" customHeight="1">
      <c r="I197" s="9">
        <v>50</v>
      </c>
      <c r="J197" s="9">
        <v>36</v>
      </c>
    </row>
    <row r="198" spans="9:10" ht="15.75" customHeight="1">
      <c r="I198" s="9">
        <v>50</v>
      </c>
      <c r="J198" s="9">
        <v>37</v>
      </c>
    </row>
    <row r="199" spans="9:10" ht="15.75" customHeight="1">
      <c r="I199" s="9">
        <v>50</v>
      </c>
      <c r="J199" s="9">
        <v>38</v>
      </c>
    </row>
    <row r="200" spans="9:10" ht="15.75" customHeight="1">
      <c r="I200" s="9">
        <v>50</v>
      </c>
      <c r="J200" s="9">
        <v>39</v>
      </c>
    </row>
    <row r="201" spans="9:10" ht="15.75" customHeight="1">
      <c r="I201" s="9">
        <v>50</v>
      </c>
      <c r="J201" s="9">
        <v>40</v>
      </c>
    </row>
    <row r="202" spans="9:10" ht="15.75" customHeight="1">
      <c r="I202" s="9">
        <v>50</v>
      </c>
      <c r="J202" s="9">
        <v>41</v>
      </c>
    </row>
    <row r="203" spans="9:10" ht="15.75" customHeight="1">
      <c r="I203" s="9">
        <v>50</v>
      </c>
      <c r="J203" s="9">
        <v>42</v>
      </c>
    </row>
    <row r="204" spans="9:10" ht="15.75" customHeight="1">
      <c r="I204" s="9">
        <v>50</v>
      </c>
      <c r="J204" s="9">
        <v>43</v>
      </c>
    </row>
    <row r="205" spans="9:10" ht="15.75" customHeight="1">
      <c r="I205" s="9">
        <v>50</v>
      </c>
      <c r="J205" s="9">
        <v>44</v>
      </c>
    </row>
    <row r="206" spans="9:10" ht="15.75" customHeight="1">
      <c r="I206" s="9">
        <v>50</v>
      </c>
      <c r="J206" s="9">
        <v>45</v>
      </c>
    </row>
    <row r="207" spans="9:10" ht="15.75" customHeight="1">
      <c r="I207" s="9">
        <v>50</v>
      </c>
      <c r="J207" s="9">
        <v>46</v>
      </c>
    </row>
    <row r="208" spans="9:10" ht="15.75" customHeight="1">
      <c r="I208" s="9">
        <v>50</v>
      </c>
      <c r="J208" s="9">
        <v>47</v>
      </c>
    </row>
    <row r="209" spans="9:14" ht="15.75" customHeight="1">
      <c r="I209" s="9">
        <v>50</v>
      </c>
      <c r="J209" s="9">
        <v>48</v>
      </c>
    </row>
    <row r="210" spans="9:14" ht="15.75" customHeight="1">
      <c r="I210" s="9">
        <v>50</v>
      </c>
      <c r="J210" s="9">
        <v>49</v>
      </c>
    </row>
    <row r="211" spans="9:14" ht="15.75" customHeight="1">
      <c r="I211" s="9">
        <v>50</v>
      </c>
      <c r="J211" s="9">
        <v>50</v>
      </c>
    </row>
    <row r="212" spans="9:14" ht="15.75" customHeight="1"/>
    <row r="213" spans="9:14" ht="15.75" customHeight="1"/>
    <row r="214" spans="9:14" ht="15.75" customHeight="1"/>
    <row r="215" spans="9:14" ht="15.75" customHeight="1"/>
    <row r="216" spans="9:14" ht="15.75" customHeight="1"/>
    <row r="217" spans="9:14" ht="15.75" customHeight="1"/>
    <row r="218" spans="9:14" ht="15.75" customHeight="1"/>
    <row r="219" spans="9:14" ht="15.75" customHeight="1">
      <c r="L219" s="151"/>
      <c r="M219" s="151"/>
      <c r="N219" s="151"/>
    </row>
    <row r="220" spans="9:14" ht="15.75" customHeight="1"/>
    <row r="221" spans="9:14" ht="15.75" customHeight="1">
      <c r="L221" s="31"/>
      <c r="M221" s="31"/>
      <c r="N221" s="31"/>
    </row>
    <row r="222" spans="9:14" ht="15.75" customHeight="1">
      <c r="L222" s="31"/>
      <c r="M222" s="31"/>
      <c r="N222" s="31"/>
    </row>
    <row r="223" spans="9:14" ht="15.75" customHeight="1">
      <c r="L223" s="31"/>
      <c r="M223" s="31"/>
      <c r="N223" s="31"/>
    </row>
    <row r="224" spans="9:14" ht="15.75" customHeight="1">
      <c r="L224" s="32"/>
      <c r="M224" s="31"/>
      <c r="N224" s="31"/>
    </row>
    <row r="225" spans="9:20" ht="15.75" customHeight="1">
      <c r="L225" s="31"/>
      <c r="M225" s="31"/>
      <c r="N225" s="31"/>
    </row>
    <row r="226" spans="9:20" ht="15.75" customHeight="1">
      <c r="L226" s="33"/>
      <c r="M226" s="33"/>
      <c r="N226" s="33"/>
    </row>
    <row r="227" spans="9:20" ht="15.75" customHeight="1">
      <c r="L227" s="31"/>
      <c r="M227" s="34"/>
      <c r="N227" s="31"/>
    </row>
    <row r="228" spans="9:20" ht="15.75" customHeight="1"/>
    <row r="229" spans="9:20" ht="15.75" customHeight="1"/>
    <row r="230" spans="9:20" ht="15.75" customHeight="1"/>
    <row r="231" spans="9:20" ht="15.75" customHeight="1">
      <c r="I231" s="50" t="s">
        <v>19</v>
      </c>
      <c r="L231" s="56" t="s">
        <v>44</v>
      </c>
      <c r="M231" s="56"/>
      <c r="N231" s="56"/>
      <c r="O231" s="56"/>
      <c r="P231" s="56"/>
      <c r="Q231" s="56"/>
      <c r="R231" s="56"/>
    </row>
    <row r="232" spans="9:20" ht="15.75" customHeight="1">
      <c r="L232" s="56" t="s">
        <v>45</v>
      </c>
      <c r="M232" s="56"/>
      <c r="N232" s="56"/>
      <c r="O232" s="56"/>
      <c r="P232" s="56"/>
      <c r="Q232" s="56"/>
      <c r="R232" s="56"/>
    </row>
    <row r="233" spans="9:20" ht="15.75" customHeight="1">
      <c r="L233" s="57">
        <v>0</v>
      </c>
      <c r="M233" s="57">
        <v>1</v>
      </c>
      <c r="N233" s="57">
        <v>2</v>
      </c>
      <c r="O233" s="57">
        <v>3</v>
      </c>
      <c r="P233" s="57">
        <v>4</v>
      </c>
      <c r="Q233" s="57">
        <v>5</v>
      </c>
      <c r="R233" s="58" t="s">
        <v>30</v>
      </c>
      <c r="S233" s="17">
        <v>0.05</v>
      </c>
    </row>
    <row r="234" spans="9:20" ht="15.75" customHeight="1">
      <c r="L234" s="60">
        <v>-90</v>
      </c>
      <c r="M234" s="60">
        <v>26</v>
      </c>
      <c r="N234" s="60">
        <v>26</v>
      </c>
      <c r="O234" s="60">
        <v>26</v>
      </c>
      <c r="P234" s="60">
        <v>26</v>
      </c>
      <c r="Q234" s="60">
        <v>26</v>
      </c>
      <c r="R234" s="59" t="s">
        <v>3</v>
      </c>
      <c r="S234" s="75">
        <f>NPV(S233,T240:T244)-90</f>
        <v>22.566393436401285</v>
      </c>
      <c r="T234" s="25">
        <f>IRR(T239:T244)</f>
        <v>0.13657411106662054</v>
      </c>
    </row>
    <row r="235" spans="9:20" ht="15.75" customHeight="1">
      <c r="L235" s="60">
        <v>-42</v>
      </c>
      <c r="M235" s="60">
        <v>14</v>
      </c>
      <c r="N235" s="60">
        <v>14</v>
      </c>
      <c r="O235" s="60">
        <v>14</v>
      </c>
      <c r="P235" s="60">
        <v>14</v>
      </c>
      <c r="Q235" s="60">
        <v>14</v>
      </c>
      <c r="R235" s="59" t="s">
        <v>4</v>
      </c>
      <c r="S235" s="75">
        <f>NPV(S233,S240:S244)-42</f>
        <v>18.61267338883146</v>
      </c>
      <c r="T235" s="25">
        <f>IRR(S239:S244)</f>
        <v>0.1985770978730661</v>
      </c>
    </row>
    <row r="236" spans="9:20" ht="15.75" customHeight="1">
      <c r="L236" s="56"/>
      <c r="M236" s="56"/>
      <c r="N236" s="56"/>
      <c r="O236" s="56"/>
      <c r="P236" s="56"/>
      <c r="Q236" s="56"/>
      <c r="R236" s="56"/>
    </row>
    <row r="237" spans="9:20" ht="15.75" customHeight="1">
      <c r="L237" s="56" t="s">
        <v>31</v>
      </c>
      <c r="M237" s="56"/>
      <c r="N237" s="56"/>
      <c r="O237" s="56"/>
      <c r="P237" s="56"/>
      <c r="Q237" s="56"/>
      <c r="R237" s="56"/>
    </row>
    <row r="238" spans="9:20" ht="15.75" customHeight="1">
      <c r="L238" s="56" t="s">
        <v>32</v>
      </c>
      <c r="M238" s="56"/>
      <c r="N238" s="56"/>
      <c r="O238" s="56"/>
      <c r="P238" s="56"/>
      <c r="Q238" s="56"/>
      <c r="R238" s="56"/>
      <c r="S238" s="76" t="s">
        <v>4</v>
      </c>
      <c r="T238" s="76" t="s">
        <v>3</v>
      </c>
    </row>
    <row r="239" spans="9:20" ht="15.75" customHeight="1">
      <c r="S239" s="76">
        <v>-42</v>
      </c>
      <c r="T239" s="76">
        <v>-90</v>
      </c>
    </row>
    <row r="240" spans="9:20" ht="15.75" customHeight="1">
      <c r="R240" s="76">
        <v>14</v>
      </c>
      <c r="S240" s="76">
        <v>14</v>
      </c>
      <c r="T240" s="76">
        <v>26</v>
      </c>
    </row>
    <row r="241" spans="12:20" ht="15.75" customHeight="1">
      <c r="S241" s="76">
        <v>14</v>
      </c>
      <c r="T241" s="76">
        <v>26</v>
      </c>
    </row>
    <row r="242" spans="12:20" ht="15.75" customHeight="1">
      <c r="S242" s="76">
        <v>14</v>
      </c>
      <c r="T242" s="76">
        <v>26</v>
      </c>
    </row>
    <row r="243" spans="12:20" ht="15.75" customHeight="1">
      <c r="S243" s="76">
        <v>14</v>
      </c>
      <c r="T243" s="76">
        <v>26</v>
      </c>
    </row>
    <row r="244" spans="12:20" ht="15.75" customHeight="1">
      <c r="S244" s="76">
        <v>14</v>
      </c>
      <c r="T244" s="76">
        <v>26</v>
      </c>
    </row>
    <row r="245" spans="12:20" ht="15.75" customHeight="1"/>
    <row r="246" spans="12:20" ht="15.75" customHeight="1"/>
    <row r="247" spans="12:20" ht="15.75" customHeight="1"/>
    <row r="248" spans="12:20" ht="15.75" customHeight="1"/>
    <row r="249" spans="12:20" ht="15.75" customHeight="1"/>
    <row r="250" spans="12:20" ht="15.75" customHeight="1"/>
    <row r="251" spans="12:20" ht="15.75" customHeight="1"/>
    <row r="252" spans="12:20" ht="15.75" customHeight="1"/>
    <row r="253" spans="12:20" ht="15.75" customHeight="1"/>
    <row r="254" spans="12:20" ht="15.75" customHeight="1"/>
    <row r="255" spans="12:20" ht="15.75" customHeight="1">
      <c r="L255" s="151"/>
      <c r="M255" s="151"/>
      <c r="N255" s="151"/>
    </row>
    <row r="256" spans="12:20" ht="15.75" customHeight="1"/>
    <row r="257" spans="12:14" ht="15.75" customHeight="1"/>
    <row r="258" spans="12:14" ht="15.75" customHeight="1">
      <c r="L258" s="32"/>
      <c r="M258" s="31"/>
      <c r="N258" s="31"/>
    </row>
    <row r="259" spans="12:14" ht="15.75" customHeight="1">
      <c r="L259" s="33"/>
      <c r="M259" s="33"/>
      <c r="N259" s="33"/>
    </row>
    <row r="260" spans="12:14" ht="15.75" customHeight="1">
      <c r="L260" s="31"/>
      <c r="M260" s="31"/>
      <c r="N260" s="33"/>
    </row>
    <row r="261" spans="12:14" ht="15.75" customHeight="1">
      <c r="L261" s="31"/>
      <c r="M261" s="31"/>
      <c r="N261" s="31"/>
    </row>
    <row r="262" spans="12:14" ht="15.75" customHeight="1">
      <c r="L262" s="31"/>
      <c r="M262" s="31"/>
      <c r="N262" s="31"/>
    </row>
    <row r="263" spans="12:14" ht="15.75" customHeight="1">
      <c r="L263" s="31"/>
      <c r="M263" s="31"/>
      <c r="N263" s="31"/>
    </row>
    <row r="264" spans="12:14" ht="15.75" customHeight="1">
      <c r="L264" s="31"/>
      <c r="M264" s="31"/>
      <c r="N264" s="31"/>
    </row>
    <row r="265" spans="12:14" ht="15.75" customHeight="1">
      <c r="L265" s="31"/>
      <c r="M265" s="31"/>
      <c r="N265" s="31"/>
    </row>
    <row r="266" spans="12:14" ht="15.75" customHeight="1">
      <c r="L266" s="31"/>
      <c r="M266" s="31"/>
      <c r="N266" s="31"/>
    </row>
    <row r="267" spans="12:14" ht="15.75" customHeight="1">
      <c r="L267" s="33"/>
      <c r="M267" s="33"/>
      <c r="N267" s="33"/>
    </row>
    <row r="268" spans="12:14" ht="15.75" customHeight="1">
      <c r="L268" s="34"/>
      <c r="M268" s="34"/>
      <c r="N268" s="31"/>
    </row>
    <row r="269" spans="12:14" ht="31.5" customHeight="1">
      <c r="L269" s="35"/>
      <c r="M269" s="35"/>
      <c r="N269" s="31"/>
    </row>
    <row r="270" spans="12:14" ht="15.75" customHeight="1">
      <c r="L270" s="33"/>
      <c r="M270" s="33"/>
      <c r="N270" s="33"/>
    </row>
    <row r="271" spans="12:14" ht="15.75" customHeight="1"/>
    <row r="272" spans="12:14" ht="15.75" customHeight="1"/>
    <row r="273" spans="9:21" ht="15.75" customHeight="1"/>
    <row r="274" spans="9:21" ht="15.75" customHeight="1">
      <c r="L274" s="149" t="s">
        <v>33</v>
      </c>
      <c r="M274" s="149"/>
      <c r="N274" s="149"/>
      <c r="O274" s="149"/>
      <c r="P274" s="149"/>
      <c r="Q274" s="149"/>
      <c r="R274" s="149"/>
      <c r="S274" s="149"/>
      <c r="T274" s="149"/>
      <c r="U274" s="149"/>
    </row>
    <row r="275" spans="9:21" ht="8.25" customHeight="1"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</row>
    <row r="276" spans="9:21" ht="15.75" hidden="1" customHeight="1"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</row>
    <row r="277" spans="9:21" ht="15.75" hidden="1" customHeight="1">
      <c r="L277" s="149"/>
      <c r="M277" s="149"/>
      <c r="N277" s="149"/>
      <c r="O277" s="149"/>
      <c r="P277" s="149"/>
      <c r="Q277" s="149"/>
      <c r="R277" s="149"/>
      <c r="S277" s="149"/>
      <c r="T277" s="149"/>
      <c r="U277" s="149"/>
    </row>
    <row r="278" spans="9:21" ht="15.75" hidden="1" customHeight="1">
      <c r="L278" s="149"/>
      <c r="M278" s="149"/>
      <c r="N278" s="149"/>
      <c r="O278" s="149"/>
      <c r="P278" s="149"/>
      <c r="Q278" s="149"/>
      <c r="R278" s="149"/>
      <c r="S278" s="149"/>
      <c r="T278" s="149"/>
      <c r="U278" s="149"/>
    </row>
    <row r="279" spans="9:21" ht="15.75" hidden="1" customHeight="1">
      <c r="L279" s="149"/>
      <c r="M279" s="149"/>
      <c r="N279" s="149"/>
      <c r="O279" s="149"/>
      <c r="P279" s="149"/>
      <c r="Q279" s="149"/>
      <c r="R279" s="149"/>
      <c r="S279" s="149"/>
      <c r="T279" s="149"/>
      <c r="U279" s="149"/>
    </row>
    <row r="280" spans="9:21" ht="71.25" hidden="1" customHeight="1">
      <c r="L280" s="149"/>
      <c r="M280" s="149"/>
      <c r="N280" s="149"/>
      <c r="O280" s="149"/>
      <c r="P280" s="149"/>
      <c r="Q280" s="149"/>
      <c r="R280" s="149"/>
      <c r="S280" s="149"/>
      <c r="T280" s="149"/>
      <c r="U280" s="149"/>
    </row>
    <row r="281" spans="9:21" ht="15.75" customHeight="1" thickBot="1">
      <c r="I281" s="50" t="s">
        <v>41</v>
      </c>
      <c r="O281" s="17">
        <v>0.1</v>
      </c>
    </row>
    <row r="282" spans="9:21" ht="15.75" customHeight="1" thickBot="1">
      <c r="L282" s="61">
        <v>0</v>
      </c>
      <c r="M282" s="62">
        <v>1</v>
      </c>
      <c r="N282" s="62">
        <v>2</v>
      </c>
      <c r="O282" s="36" t="s">
        <v>2</v>
      </c>
    </row>
    <row r="283" spans="9:21" ht="15.75" customHeight="1" thickBot="1">
      <c r="L283" s="37">
        <v>-21</v>
      </c>
      <c r="M283" s="38">
        <v>47</v>
      </c>
      <c r="N283" s="38">
        <v>24</v>
      </c>
      <c r="O283" s="63" t="s">
        <v>3</v>
      </c>
      <c r="P283" s="25">
        <f>IRR(T283:T285)</f>
        <v>1.6666666666666661</v>
      </c>
      <c r="Q283" s="75">
        <f>NPV(O281,T284:T285)-21</f>
        <v>41.56198347107437</v>
      </c>
      <c r="T283" s="9">
        <v>-21</v>
      </c>
    </row>
    <row r="284" spans="9:21" ht="15.75" customHeight="1">
      <c r="T284" s="9">
        <v>47</v>
      </c>
    </row>
    <row r="285" spans="9:21" ht="15.75" customHeight="1">
      <c r="L285" s="150" t="s">
        <v>46</v>
      </c>
      <c r="M285" s="150"/>
      <c r="N285" s="150"/>
      <c r="O285" s="150"/>
      <c r="P285" s="150"/>
      <c r="Q285" s="150"/>
      <c r="R285" s="150"/>
      <c r="T285" s="9">
        <v>24</v>
      </c>
    </row>
    <row r="286" spans="9:21" ht="15.75" customHeight="1">
      <c r="L286" s="150"/>
      <c r="M286" s="150"/>
      <c r="N286" s="150"/>
      <c r="O286" s="150"/>
      <c r="P286" s="150"/>
      <c r="Q286" s="150"/>
      <c r="R286" s="150"/>
    </row>
    <row r="287" spans="9:21" ht="15.75" customHeight="1">
      <c r="L287" s="150"/>
      <c r="M287" s="150"/>
      <c r="N287" s="150"/>
      <c r="O287" s="150"/>
      <c r="P287" s="150"/>
      <c r="Q287" s="150"/>
      <c r="R287" s="150"/>
    </row>
    <row r="288" spans="9:21" ht="15.75" customHeight="1">
      <c r="L288" s="150"/>
      <c r="M288" s="150"/>
      <c r="N288" s="150"/>
      <c r="O288" s="150"/>
      <c r="P288" s="150"/>
      <c r="Q288" s="150"/>
      <c r="R288" s="150"/>
    </row>
    <row r="289" spans="12:24" ht="15.75" customHeight="1">
      <c r="L289" s="150"/>
      <c r="M289" s="150"/>
      <c r="N289" s="150"/>
      <c r="O289" s="150"/>
      <c r="P289" s="150"/>
      <c r="Q289" s="150"/>
      <c r="R289" s="150"/>
    </row>
    <row r="290" spans="12:24" ht="15.75" customHeight="1">
      <c r="L290" s="150"/>
      <c r="M290" s="150"/>
      <c r="N290" s="150"/>
      <c r="O290" s="150"/>
      <c r="P290" s="150"/>
      <c r="Q290" s="150"/>
      <c r="R290" s="150"/>
    </row>
    <row r="291" spans="12:24" ht="15.75" customHeight="1"/>
    <row r="292" spans="12:24" ht="15.75" customHeight="1"/>
    <row r="293" spans="12:24" ht="15.75" customHeight="1"/>
    <row r="294" spans="12:24" ht="15.75" customHeight="1"/>
    <row r="295" spans="12:24" ht="15.75" customHeight="1">
      <c r="L295" s="6"/>
      <c r="M295" s="6"/>
      <c r="N295" s="6"/>
      <c r="O295" s="6"/>
      <c r="P295" s="1"/>
      <c r="Q295" s="1"/>
      <c r="R295" s="1"/>
      <c r="S295" s="1"/>
      <c r="T295" s="1"/>
      <c r="U295" s="1"/>
      <c r="V295" s="1"/>
      <c r="W295" s="1"/>
      <c r="X295" s="1"/>
    </row>
    <row r="296" spans="12:24" ht="15.75" customHeight="1">
      <c r="L296" s="6"/>
      <c r="M296" s="6"/>
      <c r="N296" s="6"/>
      <c r="O296" s="6"/>
      <c r="P296" s="1"/>
      <c r="Q296" s="1"/>
      <c r="R296" s="1"/>
      <c r="S296" s="1"/>
      <c r="T296" s="1"/>
      <c r="U296" s="1"/>
      <c r="V296" s="1"/>
      <c r="W296" s="1"/>
      <c r="X296" s="1"/>
    </row>
    <row r="297" spans="12:24" ht="15.75" customHeight="1"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2:24" ht="15.75" customHeight="1">
      <c r="L298" s="5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2:24" ht="15.75" customHeight="1"/>
    <row r="300" spans="12:24" ht="15.75" customHeight="1"/>
    <row r="301" spans="12:24" ht="15.75" customHeight="1"/>
    <row r="302" spans="12:24" ht="15.75" customHeight="1"/>
    <row r="303" spans="12:24" ht="15.75" customHeight="1"/>
    <row r="304" spans="12:2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</sheetData>
  <mergeCells count="7">
    <mergeCell ref="L62:R62"/>
    <mergeCell ref="L110:P114"/>
    <mergeCell ref="L274:U280"/>
    <mergeCell ref="L285:R290"/>
    <mergeCell ref="L115:N115"/>
    <mergeCell ref="L219:N219"/>
    <mergeCell ref="L255:N25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5C714-9E1D-44D4-8532-84E79C979B8F}">
  <sheetPr>
    <tabColor rgb="FF00B0F0"/>
  </sheetPr>
  <dimension ref="E1:Z258"/>
  <sheetViews>
    <sheetView rightToLeft="1" topLeftCell="A222" workbookViewId="0">
      <selection activeCell="E234" sqref="E234"/>
    </sheetView>
  </sheetViews>
  <sheetFormatPr defaultRowHeight="13.8"/>
  <cols>
    <col min="9" max="9" width="15" bestFit="1" customWidth="1"/>
    <col min="10" max="10" width="20.19921875" bestFit="1" customWidth="1"/>
    <col min="11" max="11" width="12.8984375" customWidth="1"/>
    <col min="12" max="12" width="12.296875" bestFit="1" customWidth="1"/>
    <col min="13" max="13" width="17.796875" bestFit="1" customWidth="1"/>
    <col min="14" max="14" width="7.5" customWidth="1"/>
    <col min="16" max="16" width="4.8984375" customWidth="1"/>
  </cols>
  <sheetData>
    <row r="1" spans="5:19">
      <c r="I1" s="77"/>
      <c r="S1" s="78"/>
    </row>
    <row r="2" spans="5:19">
      <c r="I2" s="77"/>
      <c r="S2" s="78"/>
    </row>
    <row r="3" spans="5:19">
      <c r="I3" s="77"/>
      <c r="S3" s="78"/>
    </row>
    <row r="4" spans="5:19" ht="21">
      <c r="E4" s="50" t="s">
        <v>126</v>
      </c>
      <c r="I4" s="77"/>
      <c r="S4" s="78"/>
    </row>
    <row r="5" spans="5:19">
      <c r="I5" s="77"/>
      <c r="S5" s="78"/>
    </row>
    <row r="6" spans="5:19">
      <c r="I6" s="77"/>
      <c r="S6" s="78"/>
    </row>
    <row r="7" spans="5:19">
      <c r="I7" s="77"/>
      <c r="S7" s="78"/>
    </row>
    <row r="8" spans="5:19">
      <c r="I8" s="77"/>
      <c r="S8" s="78"/>
    </row>
    <row r="9" spans="5:19">
      <c r="I9" s="83" t="s">
        <v>52</v>
      </c>
      <c r="S9" s="78"/>
    </row>
    <row r="10" spans="5:19" ht="14.4" thickBot="1">
      <c r="I10" s="83"/>
      <c r="S10" s="78"/>
    </row>
    <row r="11" spans="5:19" ht="16.2" thickTop="1" thickBot="1">
      <c r="I11" s="84">
        <v>-200</v>
      </c>
      <c r="J11" s="85" t="s">
        <v>22</v>
      </c>
      <c r="K11" s="79">
        <v>0</v>
      </c>
      <c r="L11" s="80">
        <v>1</v>
      </c>
      <c r="M11" s="80">
        <v>2</v>
      </c>
      <c r="N11" s="80">
        <v>3</v>
      </c>
      <c r="S11" s="78"/>
    </row>
    <row r="12" spans="5:19" ht="16.2" thickTop="1" thickBot="1">
      <c r="I12" s="84">
        <v>160</v>
      </c>
      <c r="J12" s="85" t="s">
        <v>53</v>
      </c>
      <c r="K12" s="81" t="s">
        <v>101</v>
      </c>
      <c r="L12" s="82">
        <v>160</v>
      </c>
      <c r="M12" s="82">
        <v>180</v>
      </c>
      <c r="N12" s="82">
        <v>140</v>
      </c>
      <c r="S12" s="78"/>
    </row>
    <row r="13" spans="5:19" ht="14.4" thickTop="1">
      <c r="I13" s="84">
        <v>180</v>
      </c>
      <c r="J13" s="85" t="s">
        <v>54</v>
      </c>
      <c r="S13" s="78"/>
    </row>
    <row r="14" spans="5:19">
      <c r="I14" s="84">
        <v>140</v>
      </c>
      <c r="J14" s="85" t="s">
        <v>55</v>
      </c>
      <c r="S14" s="78"/>
    </row>
    <row r="15" spans="5:19">
      <c r="I15" s="84"/>
      <c r="J15" s="85"/>
      <c r="K15" s="85"/>
      <c r="S15" s="78"/>
    </row>
    <row r="16" spans="5:19">
      <c r="I16" s="86">
        <v>0.08</v>
      </c>
      <c r="J16" s="85" t="s">
        <v>9</v>
      </c>
      <c r="K16" s="87" t="s">
        <v>56</v>
      </c>
      <c r="S16" s="78"/>
    </row>
    <row r="17" spans="5:19">
      <c r="I17" s="84"/>
      <c r="J17" s="85"/>
      <c r="K17" s="85"/>
      <c r="S17" s="78"/>
    </row>
    <row r="18" spans="5:19">
      <c r="I18" s="84"/>
      <c r="J18" s="85"/>
      <c r="K18" s="85"/>
      <c r="S18" s="78"/>
    </row>
    <row r="19" spans="5:19">
      <c r="I19" s="77"/>
      <c r="J19" s="88">
        <f>NPV(I16,I12:I14)+I11</f>
        <v>213.60564954529281</v>
      </c>
      <c r="K19" s="89" t="s">
        <v>57</v>
      </c>
      <c r="S19" s="78"/>
    </row>
    <row r="20" spans="5:19">
      <c r="I20" s="77"/>
      <c r="J20" s="143">
        <f>IRR(I11:I14)</f>
        <v>0.62136593226088954</v>
      </c>
      <c r="K20" s="89"/>
      <c r="S20" s="78"/>
    </row>
    <row r="21" spans="5:19">
      <c r="I21" s="77"/>
      <c r="J21" s="88" t="str">
        <f>IF(J19&gt;0,"כדאי",IF(J19&lt;0,"לא כדאי","אדיש"))</f>
        <v>כדאי</v>
      </c>
      <c r="K21" s="89" t="s">
        <v>58</v>
      </c>
      <c r="S21" s="78"/>
    </row>
    <row r="22" spans="5:19">
      <c r="I22" s="77"/>
      <c r="J22" s="90"/>
      <c r="K22" s="89"/>
      <c r="S22" s="78"/>
    </row>
    <row r="23" spans="5:19">
      <c r="I23" s="77"/>
      <c r="J23" s="90"/>
      <c r="K23" s="89"/>
      <c r="S23" s="78"/>
    </row>
    <row r="24" spans="5:19">
      <c r="I24" s="77"/>
      <c r="J24" s="90"/>
      <c r="K24" s="89"/>
      <c r="S24" s="78"/>
    </row>
    <row r="25" spans="5:19">
      <c r="I25" s="77"/>
      <c r="J25" s="90"/>
      <c r="K25" s="89"/>
      <c r="S25" s="78"/>
    </row>
    <row r="26" spans="5:19">
      <c r="I26" s="77"/>
      <c r="J26" s="90"/>
      <c r="K26" s="89"/>
      <c r="S26" s="78"/>
    </row>
    <row r="27" spans="5:19">
      <c r="I27" s="77"/>
      <c r="J27" s="90"/>
      <c r="K27" s="89"/>
      <c r="S27" s="78"/>
    </row>
    <row r="28" spans="5:19">
      <c r="I28" s="77"/>
      <c r="J28" s="90"/>
      <c r="K28" s="89"/>
      <c r="S28" s="78"/>
    </row>
    <row r="29" spans="5:19">
      <c r="I29" s="77"/>
      <c r="S29" s="78"/>
    </row>
    <row r="30" spans="5:19">
      <c r="I30" s="77"/>
      <c r="S30" s="78"/>
    </row>
    <row r="31" spans="5:19" ht="21">
      <c r="E31" s="50" t="s">
        <v>127</v>
      </c>
      <c r="I31" s="77"/>
      <c r="S31" s="78"/>
    </row>
    <row r="32" spans="5:19">
      <c r="I32" s="77"/>
      <c r="S32" s="78"/>
    </row>
    <row r="33" spans="9:22">
      <c r="I33" s="77"/>
      <c r="S33" s="78"/>
    </row>
    <row r="34" spans="9:22">
      <c r="I34" s="77"/>
      <c r="S34" s="78"/>
    </row>
    <row r="35" spans="9:22">
      <c r="I35" s="77"/>
      <c r="S35" s="78"/>
    </row>
    <row r="36" spans="9:22">
      <c r="I36" s="77"/>
      <c r="S36" s="78"/>
    </row>
    <row r="37" spans="9:22" ht="14.4" thickBot="1">
      <c r="I37" s="77"/>
      <c r="S37" s="78"/>
    </row>
    <row r="38" spans="9:22" ht="15.6" thickBot="1">
      <c r="I38" s="83" t="s">
        <v>52</v>
      </c>
      <c r="J38" s="91">
        <v>0</v>
      </c>
      <c r="K38" s="92">
        <v>1</v>
      </c>
      <c r="L38" s="92">
        <v>2</v>
      </c>
      <c r="M38" s="92" t="s">
        <v>59</v>
      </c>
      <c r="N38" s="93">
        <v>30</v>
      </c>
      <c r="S38" s="78"/>
    </row>
    <row r="39" spans="9:22" ht="16.2" thickTop="1" thickBot="1">
      <c r="I39" s="83" t="s">
        <v>60</v>
      </c>
      <c r="J39" s="94" t="s">
        <v>128</v>
      </c>
      <c r="K39" s="95">
        <v>40</v>
      </c>
      <c r="L39" s="95">
        <v>40</v>
      </c>
      <c r="M39" s="95">
        <v>40</v>
      </c>
      <c r="N39" s="96">
        <v>40</v>
      </c>
      <c r="S39" s="78"/>
    </row>
    <row r="40" spans="9:22">
      <c r="I40" s="83"/>
      <c r="S40" s="78"/>
    </row>
    <row r="41" spans="9:22" ht="16.2">
      <c r="I41" s="84">
        <v>-800</v>
      </c>
      <c r="J41" s="85" t="s">
        <v>61</v>
      </c>
      <c r="K41" s="87" t="s">
        <v>22</v>
      </c>
      <c r="S41" s="78"/>
    </row>
    <row r="42" spans="9:22">
      <c r="I42" s="84">
        <v>-40</v>
      </c>
      <c r="J42" s="85" t="s">
        <v>62</v>
      </c>
      <c r="K42" t="s">
        <v>63</v>
      </c>
      <c r="S42" s="78"/>
    </row>
    <row r="43" spans="9:22">
      <c r="I43" s="84">
        <v>30</v>
      </c>
      <c r="J43" s="85" t="s">
        <v>64</v>
      </c>
      <c r="K43" t="s">
        <v>65</v>
      </c>
      <c r="S43" s="78"/>
      <c r="V43" s="97"/>
    </row>
    <row r="44" spans="9:22">
      <c r="I44" s="86">
        <v>0.12</v>
      </c>
      <c r="J44" s="85" t="s">
        <v>9</v>
      </c>
      <c r="K44" s="87" t="s">
        <v>56</v>
      </c>
      <c r="S44" s="78"/>
    </row>
    <row r="45" spans="9:22">
      <c r="I45" s="84">
        <v>0</v>
      </c>
      <c r="J45" s="85" t="s">
        <v>66</v>
      </c>
      <c r="K45" s="87" t="s">
        <v>67</v>
      </c>
      <c r="S45" s="78"/>
    </row>
    <row r="46" spans="9:22">
      <c r="I46" s="84"/>
      <c r="J46" s="85"/>
      <c r="S46" s="78"/>
    </row>
    <row r="47" spans="9:22">
      <c r="I47" s="84"/>
      <c r="J47" s="145">
        <f>PV(I44,I43,I42,,)-800</f>
        <v>-477.79264129330545</v>
      </c>
      <c r="K47" s="89" t="s">
        <v>57</v>
      </c>
      <c r="S47" s="78"/>
    </row>
    <row r="48" spans="9:22">
      <c r="I48" s="77"/>
      <c r="S48" s="78"/>
    </row>
    <row r="49" spans="9:23">
      <c r="I49" s="83" t="s">
        <v>68</v>
      </c>
      <c r="S49" s="78"/>
    </row>
    <row r="50" spans="9:23">
      <c r="I50" s="77"/>
      <c r="S50" s="78"/>
      <c r="W50" s="98"/>
    </row>
    <row r="51" spans="9:23">
      <c r="I51" s="84">
        <v>-800</v>
      </c>
      <c r="J51" s="85" t="s">
        <v>22</v>
      </c>
      <c r="S51" s="78"/>
    </row>
    <row r="52" spans="9:23">
      <c r="I52" s="84">
        <v>40</v>
      </c>
      <c r="J52" s="85" t="s">
        <v>53</v>
      </c>
      <c r="S52" s="78"/>
    </row>
    <row r="53" spans="9:23">
      <c r="I53" s="84">
        <v>40</v>
      </c>
      <c r="J53" s="85" t="s">
        <v>54</v>
      </c>
      <c r="S53" s="78"/>
    </row>
    <row r="54" spans="9:23">
      <c r="I54" s="84">
        <v>40</v>
      </c>
      <c r="J54" s="85" t="s">
        <v>55</v>
      </c>
      <c r="S54" s="78"/>
    </row>
    <row r="55" spans="9:23">
      <c r="I55" s="84">
        <v>40</v>
      </c>
      <c r="J55" s="85" t="s">
        <v>69</v>
      </c>
      <c r="S55" s="78"/>
    </row>
    <row r="56" spans="9:23">
      <c r="I56" s="84">
        <v>40</v>
      </c>
      <c r="J56" s="85" t="s">
        <v>70</v>
      </c>
      <c r="S56" s="78"/>
    </row>
    <row r="57" spans="9:23">
      <c r="I57" s="84">
        <v>40</v>
      </c>
      <c r="J57" s="85" t="s">
        <v>71</v>
      </c>
      <c r="S57" s="78"/>
    </row>
    <row r="58" spans="9:23">
      <c r="I58" s="84">
        <v>40</v>
      </c>
      <c r="J58" s="85" t="s">
        <v>72</v>
      </c>
      <c r="S58" s="78"/>
    </row>
    <row r="59" spans="9:23">
      <c r="I59" s="84">
        <v>40</v>
      </c>
      <c r="J59" s="85" t="s">
        <v>73</v>
      </c>
      <c r="S59" s="78"/>
    </row>
    <row r="60" spans="9:23">
      <c r="I60" s="84">
        <v>40</v>
      </c>
      <c r="J60" s="85" t="s">
        <v>74</v>
      </c>
      <c r="S60" s="78"/>
    </row>
    <row r="61" spans="9:23">
      <c r="I61" s="84">
        <v>40</v>
      </c>
      <c r="J61" s="85" t="s">
        <v>75</v>
      </c>
      <c r="S61" s="78"/>
    </row>
    <row r="62" spans="9:23">
      <c r="I62" s="84">
        <v>40</v>
      </c>
      <c r="J62" s="85" t="s">
        <v>76</v>
      </c>
      <c r="S62" s="78"/>
    </row>
    <row r="63" spans="9:23">
      <c r="I63" s="84">
        <v>40</v>
      </c>
      <c r="J63" s="85" t="s">
        <v>77</v>
      </c>
      <c r="S63" s="78"/>
    </row>
    <row r="64" spans="9:23">
      <c r="I64" s="84">
        <v>40</v>
      </c>
      <c r="J64" s="85" t="s">
        <v>78</v>
      </c>
      <c r="S64" s="78"/>
    </row>
    <row r="65" spans="9:26">
      <c r="I65" s="84">
        <v>40</v>
      </c>
      <c r="J65" s="85" t="s">
        <v>79</v>
      </c>
      <c r="S65" s="78"/>
    </row>
    <row r="66" spans="9:26">
      <c r="I66" s="84">
        <v>40</v>
      </c>
      <c r="J66" s="85" t="s">
        <v>80</v>
      </c>
      <c r="S66" s="78"/>
    </row>
    <row r="67" spans="9:26">
      <c r="I67" s="84">
        <v>40</v>
      </c>
      <c r="J67" s="85" t="s">
        <v>81</v>
      </c>
      <c r="S67" s="78"/>
    </row>
    <row r="68" spans="9:26">
      <c r="I68" s="84">
        <v>40</v>
      </c>
      <c r="J68" s="85" t="s">
        <v>82</v>
      </c>
      <c r="S68" s="78"/>
    </row>
    <row r="69" spans="9:26">
      <c r="I69" s="84">
        <v>40</v>
      </c>
      <c r="J69" s="85" t="s">
        <v>83</v>
      </c>
      <c r="S69" s="78"/>
    </row>
    <row r="70" spans="9:26">
      <c r="I70" s="84">
        <v>40</v>
      </c>
      <c r="J70" s="85" t="s">
        <v>84</v>
      </c>
      <c r="S70" s="78"/>
    </row>
    <row r="71" spans="9:26">
      <c r="I71" s="84">
        <v>40</v>
      </c>
      <c r="J71" s="85" t="s">
        <v>85</v>
      </c>
      <c r="S71" s="78"/>
    </row>
    <row r="72" spans="9:26">
      <c r="I72" s="84">
        <v>40</v>
      </c>
      <c r="J72" s="85" t="s">
        <v>86</v>
      </c>
      <c r="S72" s="78"/>
    </row>
    <row r="73" spans="9:26">
      <c r="I73" s="84">
        <v>40</v>
      </c>
      <c r="J73" s="85" t="s">
        <v>87</v>
      </c>
      <c r="S73" s="78"/>
    </row>
    <row r="74" spans="9:26">
      <c r="I74" s="84">
        <v>40</v>
      </c>
      <c r="J74" s="85" t="s">
        <v>88</v>
      </c>
      <c r="S74" s="78"/>
    </row>
    <row r="75" spans="9:26">
      <c r="I75" s="84">
        <v>40</v>
      </c>
      <c r="J75" s="85" t="s">
        <v>89</v>
      </c>
      <c r="S75" s="78"/>
    </row>
    <row r="76" spans="9:26">
      <c r="I76" s="84">
        <v>40</v>
      </c>
      <c r="J76" s="85" t="s">
        <v>90</v>
      </c>
      <c r="S76" s="78"/>
    </row>
    <row r="77" spans="9:26">
      <c r="I77" s="84">
        <v>40</v>
      </c>
      <c r="J77" s="85" t="s">
        <v>91</v>
      </c>
      <c r="S77" s="78"/>
      <c r="Z77" s="99"/>
    </row>
    <row r="78" spans="9:26">
      <c r="I78" s="84">
        <v>40</v>
      </c>
      <c r="J78" s="85" t="s">
        <v>92</v>
      </c>
      <c r="S78" s="78"/>
    </row>
    <row r="79" spans="9:26">
      <c r="I79" s="84">
        <v>40</v>
      </c>
      <c r="J79" s="85" t="s">
        <v>93</v>
      </c>
      <c r="S79" s="78"/>
    </row>
    <row r="80" spans="9:26">
      <c r="I80" s="84">
        <v>40</v>
      </c>
      <c r="J80" s="85" t="s">
        <v>94</v>
      </c>
      <c r="S80" s="78"/>
    </row>
    <row r="81" spans="9:19">
      <c r="I81" s="84">
        <v>40</v>
      </c>
      <c r="J81" s="85" t="s">
        <v>95</v>
      </c>
      <c r="K81" s="85"/>
      <c r="S81" s="78"/>
    </row>
    <row r="82" spans="9:19">
      <c r="I82" s="84"/>
      <c r="J82" s="85"/>
      <c r="K82" s="85"/>
      <c r="S82" s="78"/>
    </row>
    <row r="83" spans="9:19">
      <c r="I83" s="86">
        <v>0.12</v>
      </c>
      <c r="J83" s="85" t="s">
        <v>9</v>
      </c>
      <c r="K83" s="87" t="s">
        <v>56</v>
      </c>
      <c r="S83" s="78"/>
    </row>
    <row r="84" spans="9:19">
      <c r="I84" s="77"/>
      <c r="S84" s="78"/>
    </row>
    <row r="85" spans="9:19">
      <c r="I85" s="77"/>
      <c r="J85" s="144">
        <f>NPV(I83,I52:I81)+I51</f>
        <v>-477.79264129330591</v>
      </c>
      <c r="K85" s="89" t="s">
        <v>57</v>
      </c>
      <c r="S85" s="78"/>
    </row>
    <row r="86" spans="9:19">
      <c r="I86" s="77"/>
      <c r="J86" s="90"/>
      <c r="K86" s="89"/>
      <c r="S86" s="78"/>
    </row>
    <row r="87" spans="9:19">
      <c r="I87" s="77"/>
      <c r="J87" s="145" t="str">
        <f>IF(J85&gt;0,"כדאי",IF(J85&lt;0,"לא כדאי","אדיש"))</f>
        <v>לא כדאי</v>
      </c>
      <c r="K87" s="89" t="s">
        <v>58</v>
      </c>
      <c r="S87" s="78"/>
    </row>
    <row r="88" spans="9:19">
      <c r="I88" s="77"/>
      <c r="S88" s="78"/>
    </row>
    <row r="89" spans="9:19">
      <c r="I89" s="77"/>
      <c r="S89" s="78"/>
    </row>
    <row r="90" spans="9:19">
      <c r="I90" s="77"/>
      <c r="S90" s="78"/>
    </row>
    <row r="91" spans="9:19">
      <c r="I91" s="77"/>
      <c r="S91" s="78"/>
    </row>
    <row r="92" spans="9:19">
      <c r="I92" s="77"/>
      <c r="S92" s="78"/>
    </row>
    <row r="93" spans="9:19">
      <c r="I93" s="77"/>
      <c r="S93" s="78"/>
    </row>
    <row r="94" spans="9:19">
      <c r="I94" s="77"/>
    </row>
    <row r="95" spans="9:19">
      <c r="I95" s="77"/>
    </row>
    <row r="96" spans="9:19">
      <c r="I96" s="77"/>
      <c r="S96" s="78"/>
    </row>
    <row r="97" spans="5:19">
      <c r="I97" s="77"/>
      <c r="S97" s="78"/>
    </row>
    <row r="98" spans="5:19">
      <c r="I98" s="77"/>
      <c r="S98" s="78"/>
    </row>
    <row r="99" spans="5:19" ht="21">
      <c r="E99" s="50" t="s">
        <v>129</v>
      </c>
      <c r="I99" s="77"/>
      <c r="S99" s="78"/>
    </row>
    <row r="100" spans="5:19">
      <c r="I100" s="77"/>
      <c r="S100" s="78"/>
    </row>
    <row r="101" spans="5:19">
      <c r="I101" s="77"/>
      <c r="S101" s="78"/>
    </row>
    <row r="102" spans="5:19">
      <c r="I102" s="77"/>
      <c r="S102" s="78"/>
    </row>
    <row r="103" spans="5:19">
      <c r="I103" s="77"/>
      <c r="S103" s="78"/>
    </row>
    <row r="104" spans="5:19">
      <c r="I104" s="77"/>
      <c r="S104" s="78"/>
    </row>
    <row r="105" spans="5:19" ht="14.4" thickBot="1">
      <c r="I105" s="77"/>
      <c r="S105" s="78"/>
    </row>
    <row r="106" spans="5:19" ht="16.2" thickTop="1" thickBot="1">
      <c r="I106" s="83" t="s">
        <v>52</v>
      </c>
      <c r="J106" s="79">
        <v>0</v>
      </c>
      <c r="K106" s="80">
        <v>1</v>
      </c>
      <c r="L106" s="80">
        <v>2</v>
      </c>
      <c r="M106" s="80">
        <v>3</v>
      </c>
      <c r="N106" s="80">
        <v>4</v>
      </c>
      <c r="O106" s="80">
        <v>5</v>
      </c>
      <c r="P106" s="100">
        <v>6</v>
      </c>
      <c r="Q106" s="101">
        <v>7</v>
      </c>
      <c r="R106" s="102">
        <v>8</v>
      </c>
      <c r="S106" s="78"/>
    </row>
    <row r="107" spans="5:19" ht="16.2" thickTop="1" thickBot="1">
      <c r="I107" s="83" t="s">
        <v>97</v>
      </c>
      <c r="J107" s="81" t="s">
        <v>96</v>
      </c>
      <c r="K107" s="82">
        <v>90</v>
      </c>
      <c r="L107" s="82">
        <v>70</v>
      </c>
      <c r="M107" s="82">
        <v>60</v>
      </c>
      <c r="N107" s="82">
        <v>50</v>
      </c>
      <c r="O107" s="82">
        <v>30</v>
      </c>
      <c r="P107" s="103">
        <v>100</v>
      </c>
      <c r="Q107" s="104">
        <v>0</v>
      </c>
      <c r="R107" s="105">
        <v>900</v>
      </c>
      <c r="S107" s="78"/>
    </row>
    <row r="108" spans="5:19" ht="14.4" thickTop="1">
      <c r="I108" s="77"/>
      <c r="S108" s="78"/>
    </row>
    <row r="109" spans="5:19">
      <c r="I109" s="84">
        <v>-500</v>
      </c>
      <c r="J109" s="85" t="s">
        <v>22</v>
      </c>
      <c r="S109" s="78"/>
    </row>
    <row r="110" spans="5:19">
      <c r="I110" s="84">
        <v>90</v>
      </c>
      <c r="J110" s="85" t="s">
        <v>53</v>
      </c>
      <c r="S110" s="78"/>
    </row>
    <row r="111" spans="5:19">
      <c r="I111" s="84">
        <v>70</v>
      </c>
      <c r="J111" s="85" t="s">
        <v>54</v>
      </c>
      <c r="S111" s="78"/>
    </row>
    <row r="112" spans="5:19">
      <c r="I112" s="84">
        <v>60</v>
      </c>
      <c r="J112" s="85" t="s">
        <v>55</v>
      </c>
      <c r="S112" s="78"/>
    </row>
    <row r="113" spans="9:19">
      <c r="I113" s="84">
        <v>50</v>
      </c>
      <c r="J113" s="85" t="s">
        <v>69</v>
      </c>
      <c r="S113" s="78"/>
    </row>
    <row r="114" spans="9:19">
      <c r="I114" s="84">
        <v>30</v>
      </c>
      <c r="J114" s="85" t="s">
        <v>70</v>
      </c>
      <c r="S114" s="78"/>
    </row>
    <row r="115" spans="9:19">
      <c r="I115" s="84">
        <v>100</v>
      </c>
      <c r="J115" s="85" t="s">
        <v>71</v>
      </c>
      <c r="S115" s="78"/>
    </row>
    <row r="116" spans="9:19">
      <c r="I116" s="84">
        <v>0</v>
      </c>
      <c r="J116" s="85" t="s">
        <v>72</v>
      </c>
      <c r="S116" s="78"/>
    </row>
    <row r="117" spans="9:19">
      <c r="I117" s="84">
        <v>900</v>
      </c>
      <c r="J117" s="85" t="s">
        <v>73</v>
      </c>
      <c r="S117" s="78"/>
    </row>
    <row r="118" spans="9:19">
      <c r="I118" s="77"/>
      <c r="S118" s="78"/>
    </row>
    <row r="119" spans="9:19">
      <c r="I119" s="77"/>
      <c r="J119" s="106">
        <f>IRR(I109:I117)</f>
        <v>0.17050060777899168</v>
      </c>
      <c r="K119" s="89" t="s">
        <v>98</v>
      </c>
      <c r="S119" s="78"/>
    </row>
    <row r="120" spans="9:19">
      <c r="I120" s="77"/>
      <c r="S120" s="78"/>
    </row>
    <row r="121" spans="9:19">
      <c r="I121" s="83" t="s">
        <v>99</v>
      </c>
      <c r="S121" s="78"/>
    </row>
    <row r="122" spans="9:19">
      <c r="I122" s="83"/>
      <c r="S122" s="78"/>
    </row>
    <row r="123" spans="9:19">
      <c r="I123" s="107">
        <v>0.11</v>
      </c>
      <c r="J123" s="85" t="s">
        <v>9</v>
      </c>
      <c r="K123" t="s">
        <v>56</v>
      </c>
      <c r="S123" s="78"/>
    </row>
    <row r="124" spans="9:19">
      <c r="I124" s="77"/>
      <c r="J124" s="146">
        <f>NPV(I123,I110:I117)-500</f>
        <v>176.50415311232666</v>
      </c>
      <c r="S124" s="78"/>
    </row>
    <row r="125" spans="9:19">
      <c r="I125" s="77"/>
      <c r="J125" s="88" t="str">
        <f>IF(J119&gt;I123,"כדאי","לא כדאי")</f>
        <v>כדאי</v>
      </c>
      <c r="K125" s="89" t="s">
        <v>58</v>
      </c>
      <c r="S125" s="78"/>
    </row>
    <row r="126" spans="9:19">
      <c r="I126" s="77"/>
      <c r="S126" s="78"/>
    </row>
    <row r="127" spans="9:19">
      <c r="I127" s="77"/>
      <c r="S127" s="78"/>
    </row>
    <row r="128" spans="9:19">
      <c r="I128" s="77"/>
      <c r="S128" s="78"/>
    </row>
    <row r="129" spans="5:19">
      <c r="I129" s="77"/>
      <c r="S129" s="78"/>
    </row>
    <row r="130" spans="5:19">
      <c r="I130" s="77"/>
      <c r="J130" s="152"/>
      <c r="K130" s="152"/>
      <c r="L130" s="152"/>
      <c r="M130" s="152"/>
      <c r="S130" s="78"/>
    </row>
    <row r="131" spans="5:19">
      <c r="I131" s="77"/>
      <c r="S131" s="78"/>
    </row>
    <row r="132" spans="5:19">
      <c r="I132" s="77"/>
      <c r="S132" s="78"/>
    </row>
    <row r="133" spans="5:19">
      <c r="I133" s="77"/>
      <c r="K133" s="110"/>
      <c r="S133" s="78"/>
    </row>
    <row r="134" spans="5:19">
      <c r="I134" s="77"/>
      <c r="S134" s="78"/>
    </row>
    <row r="135" spans="5:19">
      <c r="I135" s="77"/>
      <c r="S135" s="78"/>
    </row>
    <row r="136" spans="5:19" ht="21">
      <c r="E136" s="50" t="s">
        <v>130</v>
      </c>
      <c r="I136" s="77"/>
      <c r="S136" s="78"/>
    </row>
    <row r="137" spans="5:19">
      <c r="I137" s="77"/>
      <c r="S137" s="78"/>
    </row>
    <row r="138" spans="5:19">
      <c r="I138" s="77"/>
      <c r="N138" s="98"/>
      <c r="S138" s="78"/>
    </row>
    <row r="139" spans="5:19">
      <c r="I139" s="77"/>
      <c r="N139" s="99"/>
      <c r="O139" s="99"/>
      <c r="P139" s="99"/>
      <c r="Q139" s="99"/>
      <c r="S139" s="78"/>
    </row>
    <row r="140" spans="5:19" ht="14.4" thickBot="1">
      <c r="I140" s="77"/>
      <c r="O140" s="98"/>
      <c r="P140" s="98"/>
      <c r="Q140" s="98"/>
      <c r="S140" s="78"/>
    </row>
    <row r="141" spans="5:19" ht="16.2" thickTop="1" thickBot="1">
      <c r="I141" s="79" t="s">
        <v>2</v>
      </c>
      <c r="J141" s="80">
        <v>0</v>
      </c>
      <c r="K141" s="80">
        <v>1</v>
      </c>
      <c r="L141" s="80">
        <v>2</v>
      </c>
      <c r="M141" s="80">
        <v>3</v>
      </c>
      <c r="N141" s="111" t="s">
        <v>11</v>
      </c>
      <c r="S141" s="78"/>
    </row>
    <row r="142" spans="5:19" ht="16.2" thickTop="1" thickBot="1">
      <c r="I142" s="112" t="s">
        <v>3</v>
      </c>
      <c r="J142" s="82" t="s">
        <v>101</v>
      </c>
      <c r="K142" s="82">
        <v>120</v>
      </c>
      <c r="L142" s="82">
        <v>120</v>
      </c>
      <c r="M142" s="82">
        <v>120</v>
      </c>
      <c r="N142" s="113">
        <v>0.36309999999999998</v>
      </c>
      <c r="S142" s="78"/>
    </row>
    <row r="143" spans="5:19" ht="16.2" thickTop="1" thickBot="1">
      <c r="I143" s="112" t="s">
        <v>4</v>
      </c>
      <c r="J143" s="82" t="s">
        <v>51</v>
      </c>
      <c r="K143" s="82">
        <v>80</v>
      </c>
      <c r="L143" s="82">
        <v>80</v>
      </c>
      <c r="M143" s="82">
        <v>80</v>
      </c>
      <c r="N143" s="113">
        <v>0.60729999999999995</v>
      </c>
      <c r="S143" s="78"/>
    </row>
    <row r="144" spans="5:19" ht="14.4" thickTop="1">
      <c r="I144" s="77"/>
      <c r="S144" s="78"/>
    </row>
    <row r="145" spans="9:19">
      <c r="I145" s="77"/>
      <c r="S145" s="78"/>
    </row>
    <row r="146" spans="9:19">
      <c r="I146" s="83" t="s">
        <v>52</v>
      </c>
      <c r="S146" s="78"/>
    </row>
    <row r="147" spans="9:19">
      <c r="I147" s="83"/>
      <c r="S147" s="78"/>
    </row>
    <row r="148" spans="9:19">
      <c r="I148" s="84" t="s">
        <v>14</v>
      </c>
      <c r="J148" s="85" t="s">
        <v>15</v>
      </c>
      <c r="S148" s="78"/>
    </row>
    <row r="149" spans="9:19">
      <c r="I149" s="84">
        <v>-100</v>
      </c>
      <c r="J149" s="85">
        <v>-200</v>
      </c>
      <c r="S149" s="78"/>
    </row>
    <row r="150" spans="9:19">
      <c r="I150" s="84">
        <v>80</v>
      </c>
      <c r="J150" s="85">
        <v>120</v>
      </c>
      <c r="S150" s="78"/>
    </row>
    <row r="151" spans="9:19">
      <c r="I151" s="84">
        <v>80</v>
      </c>
      <c r="J151" s="85">
        <v>120</v>
      </c>
      <c r="S151" s="78"/>
    </row>
    <row r="152" spans="9:19">
      <c r="I152" s="84">
        <v>80</v>
      </c>
      <c r="J152" s="85">
        <v>120</v>
      </c>
      <c r="S152" s="78"/>
    </row>
    <row r="153" spans="9:19">
      <c r="I153" s="77"/>
      <c r="S153" s="78"/>
    </row>
    <row r="154" spans="9:19">
      <c r="I154" s="114" t="s">
        <v>16</v>
      </c>
      <c r="J154" s="109" t="s">
        <v>17</v>
      </c>
      <c r="K154" s="109" t="s">
        <v>18</v>
      </c>
      <c r="S154" s="78"/>
    </row>
    <row r="155" spans="9:19">
      <c r="I155" s="115">
        <f t="shared" ref="I155:J174" si="0">NPV($K155,I$150:I$152)+I$149</f>
        <v>140</v>
      </c>
      <c r="J155" s="116">
        <f>NPV($K155,J$150:J$152)+J$149</f>
        <v>160</v>
      </c>
      <c r="K155" s="117">
        <v>0</v>
      </c>
      <c r="S155" s="78"/>
    </row>
    <row r="156" spans="9:19">
      <c r="I156" s="115">
        <f t="shared" si="0"/>
        <v>135.27881657884447</v>
      </c>
      <c r="J156" s="116">
        <f t="shared" si="0"/>
        <v>152.91822486826663</v>
      </c>
      <c r="K156" s="117">
        <v>0.01</v>
      </c>
      <c r="S156" s="78"/>
    </row>
    <row r="157" spans="9:19">
      <c r="I157" s="115">
        <f t="shared" si="0"/>
        <v>130.71066181182201</v>
      </c>
      <c r="J157" s="116">
        <f t="shared" si="0"/>
        <v>146.06599271773297</v>
      </c>
      <c r="K157" s="117">
        <v>0.02</v>
      </c>
      <c r="S157" s="78"/>
    </row>
    <row r="158" spans="9:19">
      <c r="I158" s="115">
        <f t="shared" si="0"/>
        <v>126.28890839157449</v>
      </c>
      <c r="J158" s="116">
        <f t="shared" si="0"/>
        <v>139.43336258736167</v>
      </c>
      <c r="K158" s="117">
        <v>0.03</v>
      </c>
      <c r="S158" s="78"/>
    </row>
    <row r="159" spans="9:19">
      <c r="I159" s="115">
        <f t="shared" si="0"/>
        <v>122.0072826581702</v>
      </c>
      <c r="J159" s="116">
        <f t="shared" si="0"/>
        <v>133.01092398725535</v>
      </c>
      <c r="K159" s="117">
        <v>0.04</v>
      </c>
      <c r="S159" s="78"/>
    </row>
    <row r="160" spans="9:19">
      <c r="I160" s="115">
        <f t="shared" si="0"/>
        <v>117.85984234963826</v>
      </c>
      <c r="J160" s="116">
        <f t="shared" si="0"/>
        <v>126.78976352445738</v>
      </c>
      <c r="K160" s="117">
        <v>0.05</v>
      </c>
      <c r="S160" s="78"/>
    </row>
    <row r="161" spans="9:19">
      <c r="I161" s="115">
        <f t="shared" si="0"/>
        <v>113.84095595693086</v>
      </c>
      <c r="J161" s="116">
        <f t="shared" si="0"/>
        <v>120.76143393539633</v>
      </c>
      <c r="K161" s="117">
        <v>0.06</v>
      </c>
      <c r="S161" s="78"/>
    </row>
    <row r="162" spans="9:19">
      <c r="I162" s="115">
        <f t="shared" si="0"/>
        <v>109.94528355331201</v>
      </c>
      <c r="J162" s="116">
        <f t="shared" si="0"/>
        <v>114.91792532996794</v>
      </c>
      <c r="K162" s="117">
        <v>7.0000000000000007E-2</v>
      </c>
      <c r="S162" s="78"/>
    </row>
    <row r="163" spans="9:19">
      <c r="I163" s="115">
        <f t="shared" si="0"/>
        <v>106.1677589798303</v>
      </c>
      <c r="J163" s="116">
        <f t="shared" si="0"/>
        <v>109.25163846974544</v>
      </c>
      <c r="K163" s="117">
        <v>0.08</v>
      </c>
      <c r="S163" s="78"/>
    </row>
    <row r="164" spans="9:19" ht="14.4" thickBot="1">
      <c r="I164" s="115">
        <f t="shared" si="0"/>
        <v>102.50357327905394</v>
      </c>
      <c r="J164" s="116">
        <f t="shared" si="0"/>
        <v>103.75535991858089</v>
      </c>
      <c r="K164" s="117">
        <v>0.09</v>
      </c>
      <c r="M164" s="118" t="s">
        <v>97</v>
      </c>
      <c r="S164" s="78"/>
    </row>
    <row r="165" spans="9:19" ht="14.4" thickBot="1">
      <c r="I165" s="119">
        <f t="shared" si="0"/>
        <v>99.999994797081285</v>
      </c>
      <c r="J165" s="120">
        <f t="shared" si="0"/>
        <v>99.999992195621928</v>
      </c>
      <c r="K165" s="121">
        <v>9.7010272126153319E-2</v>
      </c>
      <c r="S165" s="78"/>
    </row>
    <row r="166" spans="9:19">
      <c r="I166" s="115">
        <f t="shared" si="0"/>
        <v>98.948159278737762</v>
      </c>
      <c r="J166" s="116">
        <f t="shared" si="0"/>
        <v>98.422238918106586</v>
      </c>
      <c r="K166" s="117">
        <v>0.1</v>
      </c>
      <c r="M166" s="153" t="s">
        <v>102</v>
      </c>
      <c r="N166" s="153"/>
      <c r="O166" s="153"/>
      <c r="P166" s="122"/>
      <c r="Q166" s="122"/>
      <c r="S166" s="78"/>
    </row>
    <row r="167" spans="9:19">
      <c r="I167" s="115">
        <f t="shared" si="0"/>
        <v>95.49717723567241</v>
      </c>
      <c r="J167" s="116">
        <f t="shared" si="0"/>
        <v>93.245765853508715</v>
      </c>
      <c r="K167" s="117">
        <v>0.11</v>
      </c>
      <c r="M167" s="153"/>
      <c r="N167" s="153"/>
      <c r="O167" s="153"/>
      <c r="P167" s="122"/>
      <c r="Q167" s="122"/>
      <c r="S167" s="78"/>
    </row>
    <row r="168" spans="9:19">
      <c r="I168" s="115">
        <f t="shared" si="0"/>
        <v>92.146501457725918</v>
      </c>
      <c r="J168" s="116">
        <f t="shared" si="0"/>
        <v>88.219752186588892</v>
      </c>
      <c r="K168" s="117">
        <v>0.12</v>
      </c>
      <c r="S168" s="78"/>
    </row>
    <row r="169" spans="9:19">
      <c r="I169" s="115">
        <f t="shared" si="0"/>
        <v>88.892207829110504</v>
      </c>
      <c r="J169" s="116">
        <f t="shared" si="0"/>
        <v>83.33831174366577</v>
      </c>
      <c r="K169" s="117">
        <v>0.13</v>
      </c>
      <c r="M169" s="118" t="s">
        <v>99</v>
      </c>
      <c r="S169" s="78"/>
    </row>
    <row r="170" spans="9:19">
      <c r="I170" s="115">
        <f t="shared" si="0"/>
        <v>85.730562170276386</v>
      </c>
      <c r="J170" s="116">
        <f t="shared" si="0"/>
        <v>78.595843255414593</v>
      </c>
      <c r="K170" s="117">
        <v>0.14000000000000001</v>
      </c>
      <c r="S170" s="78"/>
    </row>
    <row r="171" spans="9:19">
      <c r="I171" s="115">
        <f t="shared" si="0"/>
        <v>82.658009369606361</v>
      </c>
      <c r="J171" s="116">
        <f t="shared" si="0"/>
        <v>73.987014054409485</v>
      </c>
      <c r="K171" s="117">
        <v>0.15</v>
      </c>
      <c r="M171" s="153" t="s">
        <v>103</v>
      </c>
      <c r="N171" s="153"/>
      <c r="O171" s="153"/>
      <c r="P171" s="122"/>
      <c r="Q171" s="122"/>
      <c r="S171" s="78"/>
    </row>
    <row r="172" spans="9:19">
      <c r="I172" s="115">
        <f t="shared" si="0"/>
        <v>79.671163229324719</v>
      </c>
      <c r="J172" s="116">
        <f t="shared" si="0"/>
        <v>69.506744843987065</v>
      </c>
      <c r="K172" s="117">
        <v>0.16</v>
      </c>
      <c r="M172" s="153"/>
      <c r="N172" s="153"/>
      <c r="O172" s="153"/>
      <c r="P172" s="122"/>
      <c r="Q172" s="122"/>
      <c r="S172" s="78"/>
    </row>
    <row r="173" spans="9:19">
      <c r="I173" s="115">
        <f t="shared" si="0"/>
        <v>76.766796972801814</v>
      </c>
      <c r="J173" s="116">
        <f t="shared" si="0"/>
        <v>65.150195459202735</v>
      </c>
      <c r="K173" s="117">
        <v>0.17</v>
      </c>
      <c r="S173" s="78"/>
    </row>
    <row r="174" spans="9:19">
      <c r="I174" s="115">
        <f t="shared" si="0"/>
        <v>73.941834364759814</v>
      </c>
      <c r="J174" s="116">
        <f t="shared" si="0"/>
        <v>60.912751547139692</v>
      </c>
      <c r="K174" s="117">
        <v>0.18</v>
      </c>
      <c r="M174" s="118" t="s">
        <v>100</v>
      </c>
      <c r="S174" s="78"/>
    </row>
    <row r="175" spans="9:19">
      <c r="I175" s="115">
        <f t="shared" ref="I175:J194" si="1">NPV($K175,I$150:I$152)+I$149</f>
        <v>71.193341399832292</v>
      </c>
      <c r="J175" s="116">
        <f t="shared" si="1"/>
        <v>56.790012099748481</v>
      </c>
      <c r="K175" s="117">
        <v>0.19</v>
      </c>
      <c r="S175" s="78"/>
    </row>
    <row r="176" spans="9:19">
      <c r="I176" s="115">
        <f t="shared" si="1"/>
        <v>68.518518518518533</v>
      </c>
      <c r="J176" s="116">
        <f t="shared" si="1"/>
        <v>52.777777777777828</v>
      </c>
      <c r="K176" s="117">
        <v>0.2</v>
      </c>
      <c r="M176" s="153" t="s">
        <v>104</v>
      </c>
      <c r="N176" s="153"/>
      <c r="O176" s="153"/>
      <c r="P176" s="122"/>
      <c r="Q176" s="122"/>
      <c r="S176" s="78"/>
    </row>
    <row r="177" spans="9:19">
      <c r="I177" s="115">
        <f t="shared" si="1"/>
        <v>65.914693312846708</v>
      </c>
      <c r="J177" s="116">
        <f t="shared" si="1"/>
        <v>48.872039969270077</v>
      </c>
      <c r="K177" s="117">
        <v>0.21</v>
      </c>
      <c r="M177" s="153"/>
      <c r="N177" s="153"/>
      <c r="O177" s="153"/>
      <c r="P177" s="122"/>
      <c r="Q177" s="122"/>
      <c r="S177" s="78"/>
    </row>
    <row r="178" spans="9:19">
      <c r="I178" s="115">
        <f t="shared" si="1"/>
        <v>63.379313687048693</v>
      </c>
      <c r="J178" s="116">
        <f t="shared" si="1"/>
        <v>45.068970530573012</v>
      </c>
      <c r="K178" s="117">
        <v>0.22</v>
      </c>
      <c r="S178" s="78"/>
    </row>
    <row r="179" spans="9:19">
      <c r="I179" s="115">
        <f t="shared" si="1"/>
        <v>60.909941441274441</v>
      </c>
      <c r="J179" s="116">
        <f t="shared" si="1"/>
        <v>41.364912161911633</v>
      </c>
      <c r="K179" s="117">
        <v>0.23</v>
      </c>
      <c r="S179" s="78"/>
    </row>
    <row r="180" spans="9:19">
      <c r="I180" s="115">
        <f t="shared" si="1"/>
        <v>58.504246248867105</v>
      </c>
      <c r="J180" s="116">
        <f t="shared" si="1"/>
        <v>37.756369373300629</v>
      </c>
      <c r="K180" s="117">
        <v>0.24</v>
      </c>
      <c r="S180" s="78"/>
    </row>
    <row r="181" spans="9:19">
      <c r="I181" s="115">
        <f t="shared" si="1"/>
        <v>56.16</v>
      </c>
      <c r="J181" s="116">
        <f t="shared" si="1"/>
        <v>34.240000000000009</v>
      </c>
      <c r="K181" s="117">
        <v>0.25</v>
      </c>
      <c r="S181" s="78"/>
    </row>
    <row r="182" spans="9:19">
      <c r="I182" s="115">
        <f t="shared" si="1"/>
        <v>53.875071486560529</v>
      </c>
      <c r="J182" s="116">
        <f t="shared" si="1"/>
        <v>30.812607229840751</v>
      </c>
      <c r="K182" s="117">
        <v>0.26</v>
      </c>
      <c r="S182" s="78"/>
    </row>
    <row r="183" spans="9:19">
      <c r="I183" s="115">
        <f t="shared" si="1"/>
        <v>51.647421405079029</v>
      </c>
      <c r="J183" s="116">
        <f t="shared" si="1"/>
        <v>27.47113210761853</v>
      </c>
      <c r="K183" s="117">
        <v>0.27</v>
      </c>
      <c r="S183" s="78"/>
    </row>
    <row r="184" spans="9:19">
      <c r="I184" s="115">
        <f t="shared" si="1"/>
        <v>49.47509765625</v>
      </c>
      <c r="J184" s="116">
        <f t="shared" si="1"/>
        <v>24.212646484375</v>
      </c>
      <c r="K184" s="117">
        <v>0.28000000000000003</v>
      </c>
      <c r="S184" s="78"/>
    </row>
    <row r="185" spans="9:19">
      <c r="I185" s="115">
        <f t="shared" si="1"/>
        <v>47.356230921200023</v>
      </c>
      <c r="J185" s="116">
        <f t="shared" si="1"/>
        <v>21.03434638180002</v>
      </c>
      <c r="K185" s="117">
        <v>0.28999999999999998</v>
      </c>
      <c r="S185" s="78"/>
    </row>
    <row r="186" spans="9:19">
      <c r="I186" s="115">
        <f t="shared" si="1"/>
        <v>45.28903049613109</v>
      </c>
      <c r="J186" s="116">
        <f t="shared" si="1"/>
        <v>17.933545744196635</v>
      </c>
      <c r="K186" s="117">
        <v>0.3</v>
      </c>
      <c r="S186" s="78"/>
    </row>
    <row r="187" spans="9:19">
      <c r="I187" s="115">
        <f t="shared" si="1"/>
        <v>43.271780368321373</v>
      </c>
      <c r="J187" s="116">
        <f t="shared" si="1"/>
        <v>14.907670552482074</v>
      </c>
      <c r="K187" s="117">
        <v>0.31</v>
      </c>
      <c r="S187" s="78"/>
    </row>
    <row r="188" spans="9:19">
      <c r="I188" s="115">
        <f t="shared" si="1"/>
        <v>41.302835517711515</v>
      </c>
      <c r="J188" s="116">
        <f t="shared" si="1"/>
        <v>11.9542532765673</v>
      </c>
      <c r="K188" s="117">
        <v>0.32</v>
      </c>
      <c r="S188" s="78"/>
    </row>
    <row r="189" spans="9:19">
      <c r="I189" s="115">
        <f t="shared" si="1"/>
        <v>39.380618429447452</v>
      </c>
      <c r="J189" s="116">
        <f t="shared" si="1"/>
        <v>9.0709276441712063</v>
      </c>
      <c r="K189" s="117">
        <v>0.33</v>
      </c>
      <c r="S189" s="78"/>
    </row>
    <row r="190" spans="9:19">
      <c r="I190" s="115">
        <f t="shared" si="1"/>
        <v>37.503615803805616</v>
      </c>
      <c r="J190" s="116">
        <f t="shared" si="1"/>
        <v>6.2554237057084663</v>
      </c>
      <c r="K190" s="117">
        <v>0.34</v>
      </c>
      <c r="S190" s="78"/>
    </row>
    <row r="191" spans="9:19" ht="14.4" thickBot="1">
      <c r="I191" s="115">
        <f t="shared" si="1"/>
        <v>35.670375450896671</v>
      </c>
      <c r="J191" s="116">
        <f t="shared" si="1"/>
        <v>3.5055631763450492</v>
      </c>
      <c r="K191" s="117">
        <v>0.35</v>
      </c>
      <c r="S191" s="78"/>
    </row>
    <row r="192" spans="9:19" ht="14.4" thickBot="1">
      <c r="I192" s="123">
        <f t="shared" si="1"/>
        <v>33.332725149346288</v>
      </c>
      <c r="J192" s="124">
        <f t="shared" si="1"/>
        <v>-9.1227598056775605E-4</v>
      </c>
      <c r="K192" s="125">
        <v>0.36309999999999998</v>
      </c>
      <c r="S192" s="78"/>
    </row>
    <row r="193" spans="9:19">
      <c r="I193" s="115">
        <f t="shared" si="1"/>
        <v>33.879503358436807</v>
      </c>
      <c r="J193" s="116">
        <f t="shared" si="1"/>
        <v>0.81925503765523899</v>
      </c>
      <c r="K193" s="117">
        <v>0.36</v>
      </c>
      <c r="S193" s="78"/>
    </row>
    <row r="194" spans="9:19">
      <c r="I194" s="115">
        <f t="shared" si="1"/>
        <v>32.129660921701515</v>
      </c>
      <c r="J194" s="116">
        <f t="shared" si="1"/>
        <v>-1.8055086174477424</v>
      </c>
      <c r="K194" s="117">
        <v>0.37</v>
      </c>
      <c r="S194" s="78"/>
    </row>
    <row r="195" spans="9:19">
      <c r="I195" s="115">
        <f t="shared" ref="I195:J214" si="2">NPV($K195,I$150:I$152)+I$149</f>
        <v>30.419562325537527</v>
      </c>
      <c r="J195" s="116">
        <f t="shared" si="2"/>
        <v>-4.3706565116937099</v>
      </c>
      <c r="K195" s="117">
        <v>0.38</v>
      </c>
      <c r="S195" s="78"/>
    </row>
    <row r="196" spans="9:19">
      <c r="I196" s="115">
        <f t="shared" si="2"/>
        <v>28.747972069009023</v>
      </c>
      <c r="J196" s="116">
        <f t="shared" si="2"/>
        <v>-6.8780418964864793</v>
      </c>
      <c r="K196" s="117">
        <v>0.39</v>
      </c>
      <c r="S196" s="78"/>
    </row>
    <row r="197" spans="9:19">
      <c r="I197" s="115">
        <f t="shared" si="2"/>
        <v>27.113702623906718</v>
      </c>
      <c r="J197" s="116">
        <f t="shared" si="2"/>
        <v>-9.3294460641399155</v>
      </c>
      <c r="K197" s="117">
        <v>0.4</v>
      </c>
      <c r="S197" s="78"/>
    </row>
    <row r="198" spans="9:19">
      <c r="I198" s="115">
        <f t="shared" si="2"/>
        <v>25.515612218943858</v>
      </c>
      <c r="J198" s="116">
        <f t="shared" si="2"/>
        <v>-11.726581671584228</v>
      </c>
      <c r="K198" s="117">
        <v>0.41</v>
      </c>
      <c r="S198" s="78"/>
    </row>
    <row r="199" spans="9:19">
      <c r="I199" s="115">
        <f t="shared" si="2"/>
        <v>23.952602742022464</v>
      </c>
      <c r="J199" s="116">
        <f t="shared" si="2"/>
        <v>-14.071095886966305</v>
      </c>
      <c r="K199" s="117">
        <v>0.42</v>
      </c>
      <c r="S199" s="78"/>
    </row>
    <row r="200" spans="9:19">
      <c r="I200" s="115">
        <f t="shared" si="2"/>
        <v>22.423617753462736</v>
      </c>
      <c r="J200" s="116">
        <f t="shared" si="2"/>
        <v>-16.364573369805896</v>
      </c>
      <c r="K200" s="117">
        <v>0.43</v>
      </c>
      <c r="S200" s="78"/>
    </row>
    <row r="201" spans="9:19">
      <c r="I201" s="115">
        <f t="shared" si="2"/>
        <v>20.92764060356653</v>
      </c>
      <c r="J201" s="116">
        <f t="shared" si="2"/>
        <v>-18.608539094650212</v>
      </c>
      <c r="K201" s="117">
        <v>0.44</v>
      </c>
      <c r="S201" s="78"/>
    </row>
    <row r="202" spans="9:19">
      <c r="I202" s="115">
        <f t="shared" si="2"/>
        <v>19.463692648325065</v>
      </c>
      <c r="J202" s="116">
        <f t="shared" si="2"/>
        <v>-20.804461027512389</v>
      </c>
      <c r="K202" s="117">
        <v>0.45</v>
      </c>
      <c r="S202" s="78"/>
    </row>
    <row r="203" spans="9:19">
      <c r="I203" s="115">
        <f t="shared" si="2"/>
        <v>18.03083155748979</v>
      </c>
      <c r="J203" s="116">
        <f t="shared" si="2"/>
        <v>-22.953752663765329</v>
      </c>
      <c r="K203" s="117">
        <v>0.46</v>
      </c>
      <c r="S203" s="78"/>
    </row>
    <row r="204" spans="9:19">
      <c r="I204" s="115">
        <f t="shared" si="2"/>
        <v>16.628149709603889</v>
      </c>
      <c r="J204" s="116">
        <f t="shared" si="2"/>
        <v>-25.057775435594181</v>
      </c>
      <c r="K204" s="117">
        <v>0.47</v>
      </c>
      <c r="S204" s="78"/>
    </row>
    <row r="205" spans="9:19">
      <c r="I205" s="115">
        <f t="shared" si="2"/>
        <v>15.254772668943616</v>
      </c>
      <c r="J205" s="116">
        <f t="shared" si="2"/>
        <v>-27.11784099658459</v>
      </c>
      <c r="K205" s="117">
        <v>0.48</v>
      </c>
      <c r="S205" s="78"/>
    </row>
    <row r="206" spans="9:19">
      <c r="I206" s="115">
        <f t="shared" si="2"/>
        <v>13.909857739644735</v>
      </c>
      <c r="J206" s="116">
        <f t="shared" si="2"/>
        <v>-29.135213390532925</v>
      </c>
      <c r="K206" s="117">
        <v>0.49</v>
      </c>
      <c r="S206" s="78"/>
    </row>
    <row r="207" spans="9:19">
      <c r="I207" s="115">
        <f t="shared" si="2"/>
        <v>12.592592592592609</v>
      </c>
      <c r="J207" s="116">
        <f t="shared" si="2"/>
        <v>-31.111111111111114</v>
      </c>
      <c r="K207" s="117">
        <v>0.5</v>
      </c>
      <c r="S207" s="78"/>
    </row>
    <row r="208" spans="9:19">
      <c r="I208" s="115">
        <f t="shared" si="2"/>
        <v>11.302193960936421</v>
      </c>
      <c r="J208" s="116">
        <f t="shared" si="2"/>
        <v>-33.046709058595383</v>
      </c>
      <c r="K208" s="117">
        <v>0.51</v>
      </c>
      <c r="S208" s="78"/>
    </row>
    <row r="209" spans="9:19">
      <c r="I209" s="115">
        <f t="shared" si="2"/>
        <v>10.037906400349897</v>
      </c>
      <c r="J209" s="116">
        <f t="shared" si="2"/>
        <v>-34.943140399475141</v>
      </c>
      <c r="K209" s="117">
        <v>0.52</v>
      </c>
      <c r="S209" s="78"/>
    </row>
    <row r="210" spans="9:19">
      <c r="I210" s="115">
        <f t="shared" si="2"/>
        <v>8.799001110404717</v>
      </c>
      <c r="J210" s="116">
        <f t="shared" si="2"/>
        <v>-36.801498334392932</v>
      </c>
      <c r="K210" s="117">
        <v>0.53</v>
      </c>
      <c r="S210" s="78"/>
    </row>
    <row r="211" spans="9:19">
      <c r="I211" s="115">
        <f t="shared" si="2"/>
        <v>7.5847748136498296</v>
      </c>
      <c r="J211" s="116">
        <f t="shared" si="2"/>
        <v>-38.622837779525241</v>
      </c>
      <c r="K211" s="117">
        <v>0.54</v>
      </c>
      <c r="S211" s="78"/>
    </row>
    <row r="212" spans="9:19">
      <c r="I212" s="115">
        <f t="shared" si="2"/>
        <v>6.3945486892014429</v>
      </c>
      <c r="J212" s="116">
        <f t="shared" si="2"/>
        <v>-40.408176966197857</v>
      </c>
      <c r="K212" s="117">
        <v>0.55000000000000004</v>
      </c>
      <c r="S212" s="78"/>
    </row>
    <row r="213" spans="9:19">
      <c r="I213" s="115">
        <f t="shared" si="2"/>
        <v>5.2276673578448651</v>
      </c>
      <c r="J213" s="116">
        <f t="shared" si="2"/>
        <v>-42.158498963232717</v>
      </c>
      <c r="K213" s="117">
        <v>0.56000000000000005</v>
      </c>
      <c r="S213" s="78"/>
    </row>
    <row r="214" spans="9:19">
      <c r="I214" s="115">
        <f t="shared" si="2"/>
        <v>4.0834979158338598</v>
      </c>
      <c r="J214" s="116">
        <f t="shared" si="2"/>
        <v>-43.874753126249203</v>
      </c>
      <c r="K214" s="117">
        <v>0.56999999999999995</v>
      </c>
      <c r="S214" s="78"/>
    </row>
    <row r="215" spans="9:19">
      <c r="I215" s="115">
        <f t="shared" ref="I215:J228" si="3">NPV($K215,I$150:I$152)+I$149</f>
        <v>2.9614290147432314</v>
      </c>
      <c r="J215" s="116">
        <f t="shared" si="3"/>
        <v>-45.557856477885139</v>
      </c>
      <c r="K215" s="117">
        <v>0.57999999999999996</v>
      </c>
      <c r="S215" s="78"/>
    </row>
    <row r="216" spans="9:19">
      <c r="I216" s="115">
        <f t="shared" si="3"/>
        <v>1.8608699848918491</v>
      </c>
      <c r="J216" s="116">
        <f t="shared" si="3"/>
        <v>-47.208695022662255</v>
      </c>
      <c r="K216" s="117">
        <v>0.59</v>
      </c>
      <c r="S216" s="78"/>
    </row>
    <row r="217" spans="9:19" ht="14.4" thickBot="1">
      <c r="I217" s="115">
        <f t="shared" si="3"/>
        <v>0.78125</v>
      </c>
      <c r="J217" s="116">
        <f t="shared" si="3"/>
        <v>-48.828125</v>
      </c>
      <c r="K217" s="117">
        <v>0.6</v>
      </c>
      <c r="S217" s="78"/>
    </row>
    <row r="218" spans="9:19" ht="14.4" thickBot="1">
      <c r="I218" s="123">
        <f t="shared" si="3"/>
        <v>6.0315913051596226E-3</v>
      </c>
      <c r="J218" s="124">
        <f t="shared" si="3"/>
        <v>-49.990952613042253</v>
      </c>
      <c r="K218" s="125">
        <v>0.60729999999999995</v>
      </c>
      <c r="S218" s="78"/>
    </row>
    <row r="219" spans="9:19">
      <c r="I219" s="115">
        <f t="shared" si="3"/>
        <v>-0.27798271911235872</v>
      </c>
      <c r="J219" s="116">
        <f t="shared" si="3"/>
        <v>-50.416974078668545</v>
      </c>
      <c r="K219" s="117">
        <v>0.61</v>
      </c>
      <c r="S219" s="78"/>
    </row>
    <row r="220" spans="9:19">
      <c r="I220" s="115">
        <f t="shared" si="3"/>
        <v>-1.317361663853589</v>
      </c>
      <c r="J220" s="116">
        <f t="shared" si="3"/>
        <v>-51.976042495780376</v>
      </c>
      <c r="K220" s="117">
        <v>0.62</v>
      </c>
      <c r="S220" s="78"/>
    </row>
    <row r="221" spans="9:19">
      <c r="I221" s="115">
        <f t="shared" si="3"/>
        <v>-2.337402762156259</v>
      </c>
      <c r="J221" s="116">
        <f t="shared" si="3"/>
        <v>-53.50610414323441</v>
      </c>
      <c r="K221" s="117">
        <v>0.63</v>
      </c>
      <c r="S221" s="78"/>
    </row>
    <row r="222" spans="9:19">
      <c r="I222" s="115">
        <f t="shared" si="3"/>
        <v>-3.3386050695724094</v>
      </c>
      <c r="J222" s="116">
        <f t="shared" si="3"/>
        <v>-55.007907604358621</v>
      </c>
      <c r="K222" s="117">
        <v>0.64</v>
      </c>
      <c r="S222" s="78"/>
    </row>
    <row r="223" spans="9:19">
      <c r="I223" s="115">
        <f t="shared" si="3"/>
        <v>-4.3214514288894321</v>
      </c>
      <c r="J223" s="116">
        <f t="shared" si="3"/>
        <v>-56.482177143334155</v>
      </c>
      <c r="K223" s="117">
        <v>0.65</v>
      </c>
      <c r="S223" s="78"/>
    </row>
    <row r="224" spans="9:19">
      <c r="I224" s="115">
        <f t="shared" si="3"/>
        <v>-5.2864090998920972</v>
      </c>
      <c r="J224" s="116">
        <f t="shared" si="3"/>
        <v>-57.92961364983816</v>
      </c>
      <c r="K224" s="117">
        <v>0.66</v>
      </c>
      <c r="S224" s="78"/>
    </row>
    <row r="225" spans="5:19">
      <c r="I225" s="115">
        <f t="shared" si="3"/>
        <v>-6.2339303607994196</v>
      </c>
      <c r="J225" s="116">
        <f t="shared" si="3"/>
        <v>-59.350895541199151</v>
      </c>
      <c r="K225" s="117">
        <v>0.67</v>
      </c>
      <c r="S225" s="78"/>
    </row>
    <row r="226" spans="5:19">
      <c r="I226" s="115">
        <f t="shared" si="3"/>
        <v>-7.1644530828204296</v>
      </c>
      <c r="J226" s="116">
        <f t="shared" si="3"/>
        <v>-60.746679624230666</v>
      </c>
      <c r="K226" s="117">
        <v>0.68</v>
      </c>
      <c r="S226" s="78"/>
    </row>
    <row r="227" spans="5:19">
      <c r="I227" s="115">
        <f t="shared" si="3"/>
        <v>-8.078401279188796</v>
      </c>
      <c r="J227" s="116">
        <f t="shared" si="3"/>
        <v>-62.11760191878318</v>
      </c>
      <c r="K227" s="117">
        <v>0.69</v>
      </c>
      <c r="S227" s="78"/>
    </row>
    <row r="228" spans="5:19">
      <c r="I228" s="115">
        <f t="shared" si="3"/>
        <v>-8.9761856299613214</v>
      </c>
      <c r="J228" s="116">
        <f t="shared" si="3"/>
        <v>-63.464278444941982</v>
      </c>
      <c r="K228" s="117">
        <v>0.7</v>
      </c>
      <c r="S228" s="78"/>
    </row>
    <row r="229" spans="5:19">
      <c r="I229" s="77"/>
      <c r="S229" s="78"/>
    </row>
    <row r="230" spans="5:19">
      <c r="I230" s="77"/>
      <c r="S230" s="78"/>
    </row>
    <row r="231" spans="5:19">
      <c r="I231" s="77"/>
      <c r="S231" s="78"/>
    </row>
    <row r="232" spans="5:19">
      <c r="I232" s="77"/>
      <c r="S232" s="78"/>
    </row>
    <row r="233" spans="5:19">
      <c r="I233" s="77"/>
      <c r="S233" s="78"/>
    </row>
    <row r="234" spans="5:19" ht="21">
      <c r="E234" s="50" t="s">
        <v>131</v>
      </c>
      <c r="I234" s="77"/>
      <c r="S234" s="78"/>
    </row>
    <row r="235" spans="5:19">
      <c r="I235" s="77"/>
      <c r="S235" s="78"/>
    </row>
    <row r="236" spans="5:19">
      <c r="I236" s="77"/>
      <c r="S236" s="78"/>
    </row>
    <row r="237" spans="5:19">
      <c r="I237" s="77"/>
      <c r="S237" s="78"/>
    </row>
    <row r="238" spans="5:19">
      <c r="I238" s="77"/>
      <c r="S238" s="78"/>
    </row>
    <row r="239" spans="5:19">
      <c r="I239" s="77"/>
      <c r="S239" s="78"/>
    </row>
    <row r="240" spans="5:19">
      <c r="I240" s="114" t="s">
        <v>105</v>
      </c>
      <c r="S240" s="78"/>
    </row>
    <row r="241" spans="9:19">
      <c r="I241" s="107">
        <v>0.1</v>
      </c>
      <c r="J241" s="85" t="s">
        <v>9</v>
      </c>
      <c r="K241" s="85" t="s">
        <v>18</v>
      </c>
      <c r="S241" s="78"/>
    </row>
    <row r="242" spans="9:19">
      <c r="I242" s="84">
        <v>500</v>
      </c>
      <c r="J242" s="85"/>
      <c r="K242" s="85" t="s">
        <v>106</v>
      </c>
      <c r="S242" s="78"/>
    </row>
    <row r="243" spans="9:19">
      <c r="I243" s="77"/>
      <c r="S243" s="78"/>
    </row>
    <row r="244" spans="9:19">
      <c r="I244" s="126" t="s">
        <v>2</v>
      </c>
      <c r="J244" s="127">
        <v>0</v>
      </c>
      <c r="K244" s="127">
        <v>1</v>
      </c>
      <c r="L244" s="127">
        <v>2</v>
      </c>
      <c r="M244" s="127">
        <v>3</v>
      </c>
      <c r="N244" s="127">
        <v>4</v>
      </c>
      <c r="O244" s="127" t="s">
        <v>12</v>
      </c>
      <c r="P244" s="127" t="s">
        <v>107</v>
      </c>
      <c r="S244" s="78"/>
    </row>
    <row r="245" spans="9:19">
      <c r="I245" s="126" t="s">
        <v>20</v>
      </c>
      <c r="J245" s="128">
        <v>-50</v>
      </c>
      <c r="K245" s="128">
        <v>0</v>
      </c>
      <c r="L245" s="128">
        <v>0</v>
      </c>
      <c r="M245" s="128">
        <v>120</v>
      </c>
      <c r="N245" s="128">
        <v>0</v>
      </c>
      <c r="O245" s="128">
        <v>40</v>
      </c>
      <c r="P245" s="129">
        <f>O245/-J245</f>
        <v>0.8</v>
      </c>
      <c r="S245" s="78"/>
    </row>
    <row r="246" spans="9:19">
      <c r="I246" s="126" t="s">
        <v>3</v>
      </c>
      <c r="J246" s="128">
        <v>-100</v>
      </c>
      <c r="K246" s="128">
        <v>100</v>
      </c>
      <c r="L246" s="128">
        <v>0</v>
      </c>
      <c r="M246" s="128">
        <v>100</v>
      </c>
      <c r="N246" s="128">
        <v>0</v>
      </c>
      <c r="O246" s="128">
        <v>66</v>
      </c>
      <c r="P246" s="129">
        <f t="shared" ref="P246:P249" si="4">O246/-J246</f>
        <v>0.66</v>
      </c>
      <c r="S246" s="78"/>
    </row>
    <row r="247" spans="9:19">
      <c r="I247" s="126" t="s">
        <v>4</v>
      </c>
      <c r="J247" s="128">
        <v>-150</v>
      </c>
      <c r="K247" s="128">
        <v>0</v>
      </c>
      <c r="L247" s="128">
        <v>100</v>
      </c>
      <c r="M247" s="128">
        <v>0</v>
      </c>
      <c r="N247" s="128">
        <v>200</v>
      </c>
      <c r="O247" s="128">
        <v>69</v>
      </c>
      <c r="P247" s="129">
        <f t="shared" si="4"/>
        <v>0.46</v>
      </c>
      <c r="S247" s="78"/>
    </row>
    <row r="248" spans="9:19">
      <c r="I248" s="126" t="s">
        <v>8</v>
      </c>
      <c r="J248" s="128">
        <v>-300</v>
      </c>
      <c r="K248" s="128">
        <v>300</v>
      </c>
      <c r="L248" s="128">
        <v>0</v>
      </c>
      <c r="M248" s="128">
        <v>200</v>
      </c>
      <c r="N248" s="128">
        <v>0</v>
      </c>
      <c r="O248" s="128">
        <v>123</v>
      </c>
      <c r="P248" s="129">
        <f t="shared" si="4"/>
        <v>0.41</v>
      </c>
      <c r="S248" s="78"/>
    </row>
    <row r="249" spans="9:19">
      <c r="I249" s="126" t="s">
        <v>21</v>
      </c>
      <c r="J249" s="128">
        <v>-500</v>
      </c>
      <c r="K249" s="128">
        <v>0</v>
      </c>
      <c r="L249" s="128">
        <v>0</v>
      </c>
      <c r="M249" s="128">
        <v>400</v>
      </c>
      <c r="N249" s="128">
        <v>500</v>
      </c>
      <c r="O249" s="128">
        <v>142</v>
      </c>
      <c r="P249" s="129">
        <f t="shared" si="4"/>
        <v>0.28399999999999997</v>
      </c>
      <c r="S249" s="78"/>
    </row>
    <row r="250" spans="9:19">
      <c r="I250" s="77"/>
      <c r="S250" s="78"/>
    </row>
    <row r="251" spans="9:19">
      <c r="I251" s="126" t="s">
        <v>108</v>
      </c>
      <c r="J251" s="127" t="s">
        <v>107</v>
      </c>
      <c r="K251" s="127" t="s">
        <v>109</v>
      </c>
      <c r="L251" s="127" t="s">
        <v>110</v>
      </c>
      <c r="M251" s="127" t="s">
        <v>111</v>
      </c>
      <c r="S251" s="78"/>
    </row>
    <row r="252" spans="9:19">
      <c r="I252" s="126" t="s">
        <v>20</v>
      </c>
      <c r="J252" s="128">
        <v>0.8</v>
      </c>
      <c r="K252" s="128">
        <v>50</v>
      </c>
      <c r="L252" s="128">
        <v>40</v>
      </c>
      <c r="M252" s="128">
        <f>I242-K252</f>
        <v>450</v>
      </c>
      <c r="S252" s="78"/>
    </row>
    <row r="253" spans="9:19">
      <c r="I253" s="126" t="s">
        <v>3</v>
      </c>
      <c r="J253" s="128">
        <v>0.66</v>
      </c>
      <c r="K253" s="128">
        <v>100</v>
      </c>
      <c r="L253" s="128">
        <v>66</v>
      </c>
      <c r="M253" s="128">
        <f>M252-K253</f>
        <v>350</v>
      </c>
      <c r="S253" s="78"/>
    </row>
    <row r="254" spans="9:19">
      <c r="I254" s="126" t="s">
        <v>4</v>
      </c>
      <c r="J254" s="128">
        <v>0.46</v>
      </c>
      <c r="K254" s="128">
        <v>150</v>
      </c>
      <c r="L254" s="128">
        <v>69</v>
      </c>
      <c r="M254" s="128">
        <f t="shared" ref="M254:M255" si="5">M253-K254</f>
        <v>200</v>
      </c>
      <c r="S254" s="78"/>
    </row>
    <row r="255" spans="9:19">
      <c r="I255" s="126" t="s">
        <v>8</v>
      </c>
      <c r="J255" s="128">
        <v>0.41</v>
      </c>
      <c r="K255" s="127">
        <v>200</v>
      </c>
      <c r="L255" s="128">
        <f>(K255/-J248)*O248</f>
        <v>82</v>
      </c>
      <c r="M255" s="128">
        <f t="shared" si="5"/>
        <v>0</v>
      </c>
      <c r="S255" s="78"/>
    </row>
    <row r="256" spans="9:19">
      <c r="I256" s="126" t="s">
        <v>112</v>
      </c>
      <c r="J256" s="128"/>
      <c r="K256" s="128"/>
      <c r="L256" s="127">
        <f>SUM(L252:L255)</f>
        <v>257</v>
      </c>
      <c r="M256" s="128"/>
      <c r="S256" s="78"/>
    </row>
    <row r="257" spans="9:19">
      <c r="I257" s="77"/>
      <c r="S257" s="78"/>
    </row>
    <row r="258" spans="9:19" ht="14.4" thickBot="1">
      <c r="I258" s="130"/>
      <c r="J258" s="131"/>
      <c r="K258" s="131"/>
      <c r="L258" s="131"/>
      <c r="M258" s="131"/>
      <c r="N258" s="131"/>
      <c r="O258" s="131"/>
      <c r="P258" s="131"/>
      <c r="Q258" s="131"/>
      <c r="R258" s="131"/>
      <c r="S258" s="132"/>
    </row>
  </sheetData>
  <mergeCells count="4">
    <mergeCell ref="J130:M130"/>
    <mergeCell ref="M166:O167"/>
    <mergeCell ref="M171:O172"/>
    <mergeCell ref="M176:O17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7F1CC-DA26-4C7A-9E8A-32A0276DD1F6}">
  <sheetPr>
    <tabColor rgb="FF7030A0"/>
  </sheetPr>
  <dimension ref="B1:X185"/>
  <sheetViews>
    <sheetView rightToLeft="1" topLeftCell="A158" workbookViewId="0">
      <selection activeCell="F183" sqref="F183"/>
    </sheetView>
  </sheetViews>
  <sheetFormatPr defaultRowHeight="13.8"/>
  <cols>
    <col min="6" max="6" width="10.09765625" bestFit="1" customWidth="1"/>
    <col min="9" max="9" width="15" bestFit="1" customWidth="1"/>
    <col min="10" max="10" width="16" bestFit="1" customWidth="1"/>
    <col min="11" max="11" width="21.19921875" bestFit="1" customWidth="1"/>
    <col min="12" max="12" width="13.3984375" customWidth="1"/>
    <col min="13" max="13" width="17.59765625" customWidth="1"/>
  </cols>
  <sheetData>
    <row r="1" spans="6:24" ht="17.399999999999999">
      <c r="I1" s="154" t="s">
        <v>113</v>
      </c>
      <c r="J1" s="155"/>
      <c r="K1" s="155"/>
      <c r="L1" s="155"/>
      <c r="M1" s="155"/>
      <c r="N1" s="155"/>
      <c r="O1" s="155"/>
      <c r="P1" s="155"/>
      <c r="Q1" s="155"/>
      <c r="R1" s="156"/>
    </row>
    <row r="2" spans="6:24">
      <c r="I2" s="77"/>
      <c r="R2" s="78"/>
    </row>
    <row r="3" spans="6:24" ht="14.4" thickBot="1">
      <c r="I3" s="77"/>
      <c r="R3" s="78"/>
    </row>
    <row r="4" spans="6:24" ht="22.2" thickTop="1" thickBot="1">
      <c r="F4" s="50" t="s">
        <v>132</v>
      </c>
      <c r="I4" s="77"/>
      <c r="L4" s="133">
        <v>5</v>
      </c>
      <c r="R4" s="78"/>
      <c r="W4" s="98"/>
      <c r="X4" s="110"/>
    </row>
    <row r="5" spans="6:24" ht="16.2" thickTop="1" thickBot="1">
      <c r="I5" s="77"/>
      <c r="L5" s="81">
        <v>0</v>
      </c>
      <c r="R5" s="78"/>
      <c r="W5" s="85"/>
      <c r="X5" s="85"/>
    </row>
    <row r="6" spans="6:24" ht="16.2" thickTop="1" thickBot="1">
      <c r="I6" s="77"/>
      <c r="L6" s="81">
        <v>600</v>
      </c>
      <c r="R6" s="78"/>
      <c r="W6" s="85"/>
      <c r="X6" s="85"/>
    </row>
    <row r="7" spans="6:24" ht="14.4" thickTop="1">
      <c r="I7" s="77"/>
      <c r="R7" s="78"/>
      <c r="W7" s="85"/>
      <c r="X7" s="85"/>
    </row>
    <row r="8" spans="6:24">
      <c r="I8" s="77"/>
      <c r="R8" s="78"/>
      <c r="W8" s="85"/>
      <c r="X8" s="85"/>
    </row>
    <row r="9" spans="6:24">
      <c r="I9" s="83" t="s">
        <v>52</v>
      </c>
      <c r="R9" s="78"/>
    </row>
    <row r="10" spans="6:24">
      <c r="I10" s="83" t="s">
        <v>97</v>
      </c>
      <c r="R10" s="78"/>
    </row>
    <row r="11" spans="6:24">
      <c r="I11" s="83"/>
      <c r="R11" s="78"/>
    </row>
    <row r="12" spans="6:24">
      <c r="I12" s="107">
        <v>0.05</v>
      </c>
      <c r="J12" s="85" t="s">
        <v>9</v>
      </c>
      <c r="K12" t="s">
        <v>18</v>
      </c>
      <c r="R12" s="78"/>
    </row>
    <row r="13" spans="6:24">
      <c r="I13" s="77"/>
      <c r="R13" s="78"/>
    </row>
    <row r="14" spans="6:24">
      <c r="I14" s="138" t="s">
        <v>116</v>
      </c>
      <c r="J14" s="109" t="s">
        <v>115</v>
      </c>
      <c r="K14" s="85"/>
      <c r="R14" s="78"/>
    </row>
    <row r="15" spans="6:24">
      <c r="I15" s="84">
        <v>-1000</v>
      </c>
      <c r="J15" s="85">
        <v>-750</v>
      </c>
      <c r="K15" s="85" t="s">
        <v>22</v>
      </c>
      <c r="R15" s="78"/>
    </row>
    <row r="16" spans="6:24">
      <c r="I16" s="84">
        <v>300</v>
      </c>
      <c r="J16" s="85">
        <v>0</v>
      </c>
      <c r="K16" s="85" t="s">
        <v>53</v>
      </c>
      <c r="R16" s="78"/>
    </row>
    <row r="17" spans="9:18">
      <c r="I17" s="84">
        <v>300</v>
      </c>
      <c r="J17" s="85">
        <v>0</v>
      </c>
      <c r="K17" s="85" t="s">
        <v>54</v>
      </c>
      <c r="R17" s="78"/>
    </row>
    <row r="18" spans="9:18">
      <c r="I18" s="84">
        <v>300</v>
      </c>
      <c r="J18" s="85">
        <v>1000</v>
      </c>
      <c r="K18" s="85" t="s">
        <v>55</v>
      </c>
      <c r="R18" s="78"/>
    </row>
    <row r="19" spans="9:18">
      <c r="I19" s="84">
        <v>300</v>
      </c>
      <c r="J19" s="85">
        <v>0</v>
      </c>
      <c r="K19" s="85" t="s">
        <v>69</v>
      </c>
      <c r="R19" s="78"/>
    </row>
    <row r="20" spans="9:18">
      <c r="I20" s="84">
        <v>300</v>
      </c>
      <c r="J20" s="85">
        <v>0</v>
      </c>
      <c r="K20" s="85" t="s">
        <v>70</v>
      </c>
      <c r="R20" s="78"/>
    </row>
    <row r="21" spans="9:18">
      <c r="I21" s="84"/>
      <c r="J21" s="85"/>
      <c r="R21" s="78"/>
    </row>
    <row r="22" spans="9:18">
      <c r="I22" s="158">
        <f>NPV(I12,I16:I20)-1000</f>
        <v>298.8430011892458</v>
      </c>
      <c r="J22" s="158">
        <f>NPV(I12,J16:J20)-750</f>
        <v>113.83759853147603</v>
      </c>
      <c r="K22" s="109" t="s">
        <v>57</v>
      </c>
      <c r="R22" s="78"/>
    </row>
    <row r="23" spans="9:18">
      <c r="I23" s="117">
        <f>IRR(I15:I20)</f>
        <v>0.15238237116630637</v>
      </c>
      <c r="J23" s="117">
        <f>IRR(J15:J20)</f>
        <v>0.10064241629820714</v>
      </c>
      <c r="K23" s="159" t="s">
        <v>11</v>
      </c>
      <c r="R23" s="78"/>
    </row>
    <row r="24" spans="9:18">
      <c r="I24">
        <f>I22/-I15</f>
        <v>0.29884300118924578</v>
      </c>
      <c r="J24">
        <f>J22/-J15</f>
        <v>0.15178346470863471</v>
      </c>
      <c r="K24" s="159" t="s">
        <v>107</v>
      </c>
      <c r="R24" s="78"/>
    </row>
    <row r="25" spans="9:18">
      <c r="I25" s="83" t="s">
        <v>99</v>
      </c>
      <c r="R25" s="78"/>
    </row>
    <row r="26" spans="9:18">
      <c r="I26" s="77"/>
      <c r="R26" s="78"/>
    </row>
    <row r="27" spans="9:18">
      <c r="I27" s="77"/>
      <c r="J27" s="158" t="str">
        <f>IF(J22&gt;I22,"פרויקט א","פרויקט ב'")</f>
        <v>פרויקט ב'</v>
      </c>
      <c r="K27" s="109" t="s">
        <v>117</v>
      </c>
      <c r="R27" s="78"/>
    </row>
    <row r="28" spans="9:18">
      <c r="I28" s="77"/>
      <c r="R28" s="78"/>
    </row>
    <row r="29" spans="9:18">
      <c r="I29" s="77"/>
      <c r="R29" s="78"/>
    </row>
    <row r="30" spans="9:18">
      <c r="I30" s="77"/>
      <c r="R30" s="78"/>
    </row>
    <row r="31" spans="9:18">
      <c r="I31" s="77"/>
      <c r="R31" s="78"/>
    </row>
    <row r="32" spans="9:18">
      <c r="I32" s="77"/>
      <c r="R32" s="78"/>
    </row>
    <row r="33" spans="6:18" ht="14.4" thickBot="1">
      <c r="I33" s="77"/>
      <c r="R33" s="78"/>
    </row>
    <row r="34" spans="6:18" ht="16.2" thickBot="1">
      <c r="I34" s="77"/>
      <c r="R34" s="135" t="s">
        <v>114</v>
      </c>
    </row>
    <row r="35" spans="6:18" ht="22.2" thickTop="1" thickBot="1">
      <c r="F35" s="50" t="s">
        <v>133</v>
      </c>
      <c r="I35" s="77"/>
      <c r="R35" s="137" t="s">
        <v>118</v>
      </c>
    </row>
    <row r="36" spans="6:18" ht="16.2" thickTop="1" thickBot="1">
      <c r="I36" s="77"/>
      <c r="R36" s="104" t="s">
        <v>119</v>
      </c>
    </row>
    <row r="37" spans="6:18">
      <c r="I37" s="77"/>
      <c r="R37" s="78"/>
    </row>
    <row r="38" spans="6:18">
      <c r="I38" s="77"/>
      <c r="R38" s="78"/>
    </row>
    <row r="39" spans="6:18">
      <c r="I39" s="77"/>
      <c r="R39" s="78"/>
    </row>
    <row r="40" spans="6:18" ht="14.4" thickBot="1">
      <c r="I40" s="77"/>
      <c r="R40" s="78"/>
    </row>
    <row r="41" spans="6:18" ht="16.8" thickTop="1" thickBot="1">
      <c r="I41" s="83" t="s">
        <v>52</v>
      </c>
      <c r="J41" s="133">
        <v>5</v>
      </c>
      <c r="K41" s="134">
        <v>4</v>
      </c>
      <c r="L41" s="134">
        <v>3</v>
      </c>
      <c r="M41" s="134">
        <v>2</v>
      </c>
      <c r="N41" s="134">
        <v>1</v>
      </c>
      <c r="O41" s="134">
        <v>0</v>
      </c>
      <c r="R41" s="78"/>
    </row>
    <row r="42" spans="6:18" ht="16.2" thickTop="1" thickBot="1">
      <c r="I42" s="77"/>
      <c r="J42" s="81">
        <v>32</v>
      </c>
      <c r="K42" s="136">
        <v>32</v>
      </c>
      <c r="L42" s="136">
        <v>32</v>
      </c>
      <c r="M42" s="136">
        <v>32</v>
      </c>
      <c r="N42" s="136">
        <v>32</v>
      </c>
      <c r="O42" s="136">
        <v>-100</v>
      </c>
      <c r="R42" s="78"/>
    </row>
    <row r="43" spans="6:18" ht="16.2" thickTop="1" thickBot="1">
      <c r="I43" s="83" t="s">
        <v>97</v>
      </c>
      <c r="J43" s="81">
        <v>24</v>
      </c>
      <c r="K43" s="136">
        <v>24</v>
      </c>
      <c r="L43" s="136">
        <v>24</v>
      </c>
      <c r="M43" s="136">
        <v>24</v>
      </c>
      <c r="N43" s="136">
        <v>24</v>
      </c>
      <c r="O43" s="136">
        <v>-64</v>
      </c>
      <c r="R43" s="78"/>
    </row>
    <row r="44" spans="6:18" ht="14.4" thickTop="1">
      <c r="I44" s="83"/>
      <c r="R44" s="78"/>
    </row>
    <row r="45" spans="6:18">
      <c r="I45" s="107">
        <v>0.06</v>
      </c>
      <c r="J45" s="85" t="s">
        <v>9</v>
      </c>
      <c r="K45" t="s">
        <v>18</v>
      </c>
      <c r="R45" s="78"/>
    </row>
    <row r="46" spans="6:18">
      <c r="I46" s="77"/>
      <c r="R46" s="78"/>
    </row>
    <row r="47" spans="6:18">
      <c r="I47" s="138" t="s">
        <v>119</v>
      </c>
      <c r="J47" s="109" t="s">
        <v>118</v>
      </c>
      <c r="K47" s="85"/>
      <c r="R47" s="78"/>
    </row>
    <row r="48" spans="6:18">
      <c r="I48" s="84">
        <v>-64</v>
      </c>
      <c r="J48" s="85">
        <v>-100</v>
      </c>
      <c r="K48" s="85" t="s">
        <v>22</v>
      </c>
      <c r="R48" s="78"/>
    </row>
    <row r="49" spans="9:18">
      <c r="I49" s="84">
        <v>24</v>
      </c>
      <c r="J49" s="85">
        <v>32</v>
      </c>
      <c r="K49" s="85" t="s">
        <v>53</v>
      </c>
      <c r="R49" s="78"/>
    </row>
    <row r="50" spans="9:18">
      <c r="I50" s="84">
        <v>24</v>
      </c>
      <c r="J50" s="85">
        <v>32</v>
      </c>
      <c r="K50" s="85" t="s">
        <v>54</v>
      </c>
      <c r="R50" s="78"/>
    </row>
    <row r="51" spans="9:18">
      <c r="I51" s="84">
        <v>24</v>
      </c>
      <c r="J51" s="85">
        <v>32</v>
      </c>
      <c r="K51" s="85" t="s">
        <v>55</v>
      </c>
      <c r="R51" s="78"/>
    </row>
    <row r="52" spans="9:18">
      <c r="I52" s="84">
        <v>24</v>
      </c>
      <c r="J52" s="85">
        <v>32</v>
      </c>
      <c r="K52" s="85" t="s">
        <v>69</v>
      </c>
      <c r="R52" s="78"/>
    </row>
    <row r="53" spans="9:18">
      <c r="I53" s="84">
        <v>24</v>
      </c>
      <c r="J53" s="85">
        <v>32</v>
      </c>
      <c r="K53" s="85" t="s">
        <v>70</v>
      </c>
      <c r="R53" s="78"/>
    </row>
    <row r="54" spans="9:18">
      <c r="I54" s="84"/>
      <c r="J54" s="85"/>
      <c r="R54" s="78"/>
    </row>
    <row r="55" spans="9:18">
      <c r="I55" s="139">
        <f>NPV($I$45,I49:I53)+I48</f>
        <v>37.096730853577114</v>
      </c>
      <c r="J55" s="108">
        <f>NPV($I$45,J49:J53)+J48</f>
        <v>34.795641138102809</v>
      </c>
      <c r="K55" s="109" t="s">
        <v>57</v>
      </c>
      <c r="R55" s="78"/>
    </row>
    <row r="56" spans="9:18">
      <c r="I56" s="140">
        <f>IRR(I48:I53)</f>
        <v>0.25413002038866117</v>
      </c>
      <c r="J56" s="141">
        <f>IRR(J48:J53)</f>
        <v>0.18030666893028036</v>
      </c>
      <c r="K56" s="109" t="s">
        <v>98</v>
      </c>
      <c r="R56" s="78"/>
    </row>
    <row r="57" spans="9:18">
      <c r="I57" s="77"/>
      <c r="R57" s="78"/>
    </row>
    <row r="58" spans="9:18">
      <c r="I58" s="77"/>
      <c r="R58" s="78"/>
    </row>
    <row r="59" spans="9:18">
      <c r="I59" s="83" t="s">
        <v>99</v>
      </c>
      <c r="R59" s="78"/>
    </row>
    <row r="60" spans="9:18">
      <c r="I60" s="77"/>
      <c r="R60" s="78"/>
    </row>
    <row r="61" spans="9:18">
      <c r="I61" s="77"/>
      <c r="R61" s="78"/>
    </row>
    <row r="62" spans="9:18">
      <c r="I62" s="77"/>
      <c r="J62" s="108" t="str">
        <f>IF(J55&gt;I55,"תוכנית א'","תוכנית ב'")</f>
        <v>תוכנית ב'</v>
      </c>
      <c r="K62" s="109" t="s">
        <v>120</v>
      </c>
      <c r="R62" s="78"/>
    </row>
    <row r="63" spans="9:18">
      <c r="I63" s="77"/>
      <c r="R63" s="78"/>
    </row>
    <row r="64" spans="9:18" ht="15" customHeight="1">
      <c r="I64" s="157" t="s">
        <v>121</v>
      </c>
      <c r="J64" s="153"/>
      <c r="K64" s="153"/>
      <c r="L64" s="153"/>
      <c r="M64" s="153"/>
      <c r="R64" s="78"/>
    </row>
    <row r="65" spans="6:18">
      <c r="I65" s="157"/>
      <c r="J65" s="153"/>
      <c r="K65" s="153"/>
      <c r="L65" s="153"/>
      <c r="M65" s="153"/>
      <c r="R65" s="78"/>
    </row>
    <row r="66" spans="6:18">
      <c r="I66" s="77"/>
      <c r="R66" s="78"/>
    </row>
    <row r="67" spans="6:18">
      <c r="I67" s="77"/>
      <c r="R67" s="78"/>
    </row>
    <row r="68" spans="6:18">
      <c r="I68" s="77"/>
      <c r="R68" s="78"/>
    </row>
    <row r="69" spans="6:18">
      <c r="I69" s="77"/>
      <c r="R69" s="78"/>
    </row>
    <row r="70" spans="6:18">
      <c r="I70" s="77"/>
      <c r="R70" s="78"/>
    </row>
    <row r="71" spans="6:18" ht="21">
      <c r="F71" s="50" t="s">
        <v>134</v>
      </c>
      <c r="I71" s="77"/>
      <c r="R71" s="78"/>
    </row>
    <row r="72" spans="6:18">
      <c r="I72" s="77"/>
      <c r="R72" s="78"/>
    </row>
    <row r="73" spans="6:18">
      <c r="R73" s="78"/>
    </row>
    <row r="74" spans="6:18">
      <c r="I74" s="83"/>
      <c r="R74" s="78"/>
    </row>
    <row r="75" spans="6:18">
      <c r="I75" s="83" t="s">
        <v>52</v>
      </c>
      <c r="J75" s="85" t="s">
        <v>14</v>
      </c>
      <c r="K75" s="85" t="s">
        <v>15</v>
      </c>
      <c r="R75" s="78"/>
    </row>
    <row r="76" spans="6:18">
      <c r="I76" s="77"/>
      <c r="J76" s="85">
        <v>-100</v>
      </c>
      <c r="K76" s="85">
        <v>-200</v>
      </c>
      <c r="R76" s="78"/>
    </row>
    <row r="77" spans="6:18">
      <c r="I77" s="77"/>
      <c r="J77" s="85">
        <v>120</v>
      </c>
      <c r="K77" s="85">
        <v>100</v>
      </c>
      <c r="R77" s="78"/>
    </row>
    <row r="78" spans="6:18">
      <c r="I78" s="77"/>
      <c r="J78" s="85">
        <v>80</v>
      </c>
      <c r="K78" s="85">
        <v>200</v>
      </c>
      <c r="R78" s="78"/>
    </row>
    <row r="79" spans="6:18">
      <c r="I79" s="77"/>
      <c r="J79" s="165">
        <f>IRR(J76:J78)</f>
        <v>0.67703296142559766</v>
      </c>
      <c r="K79" s="164">
        <f>IRR(K76:K78)</f>
        <v>0.28077640640441492</v>
      </c>
      <c r="R79" s="78"/>
    </row>
    <row r="80" spans="6:18" ht="14.4" thickBot="1">
      <c r="I80" s="77"/>
      <c r="J80" s="85" t="s">
        <v>16</v>
      </c>
      <c r="K80" s="85" t="s">
        <v>17</v>
      </c>
      <c r="L80" s="85" t="s">
        <v>18</v>
      </c>
      <c r="R80" s="78"/>
    </row>
    <row r="81" spans="2:18" ht="14.4" thickBot="1">
      <c r="I81" s="77"/>
      <c r="J81" s="162">
        <f>NPV(L81,$J$77:$J$78)-100</f>
        <v>100</v>
      </c>
      <c r="K81" s="163">
        <f>NPV(L81,$K$77:$K$78)-200</f>
        <v>100</v>
      </c>
      <c r="L81" s="161">
        <v>0</v>
      </c>
      <c r="R81" s="78"/>
    </row>
    <row r="82" spans="2:18" ht="14.4" thickBot="1">
      <c r="I82" s="77"/>
      <c r="J82" s="162">
        <f t="shared" ref="J82:J145" si="0">NPV(L82,$J$77:$J$78)-100</f>
        <v>97.235565140672492</v>
      </c>
      <c r="K82" s="163">
        <f t="shared" ref="K82:K145" si="1">NPV(L82,$K$77:$K$78)-200</f>
        <v>95.069110871483247</v>
      </c>
      <c r="L82" s="117">
        <v>0.01</v>
      </c>
      <c r="R82" s="78"/>
    </row>
    <row r="83" spans="2:18" ht="14.4" thickBot="1">
      <c r="I83" s="77"/>
      <c r="J83" s="162">
        <f t="shared" si="0"/>
        <v>94.540561322568237</v>
      </c>
      <c r="K83" s="163">
        <f t="shared" si="1"/>
        <v>90.272971933871588</v>
      </c>
      <c r="L83" s="117">
        <v>0.02</v>
      </c>
      <c r="R83" s="78"/>
    </row>
    <row r="84" spans="2:18" ht="14.4" thickBot="1">
      <c r="I84" s="77"/>
      <c r="J84" s="162">
        <f t="shared" si="0"/>
        <v>91.912527099632371</v>
      </c>
      <c r="K84" s="163">
        <f t="shared" si="1"/>
        <v>85.606560467527572</v>
      </c>
      <c r="L84" s="117">
        <v>0.03</v>
      </c>
      <c r="R84" s="78"/>
    </row>
    <row r="85" spans="2:18" ht="14.4" thickBot="1">
      <c r="I85" s="77"/>
      <c r="J85" s="162">
        <f t="shared" si="0"/>
        <v>89.349112426035475</v>
      </c>
      <c r="K85" s="163">
        <f t="shared" si="1"/>
        <v>81.065088757396381</v>
      </c>
      <c r="L85" s="117">
        <v>0.04</v>
      </c>
      <c r="R85" s="78"/>
    </row>
    <row r="86" spans="2:18" ht="14.4" thickBot="1">
      <c r="I86" s="77"/>
      <c r="J86" s="162">
        <f t="shared" si="0"/>
        <v>86.848072562358283</v>
      </c>
      <c r="K86" s="163">
        <f t="shared" si="1"/>
        <v>76.643990929705183</v>
      </c>
      <c r="L86" s="117">
        <v>0.05</v>
      </c>
      <c r="R86" s="78"/>
    </row>
    <row r="87" spans="2:18" ht="14.4" thickBot="1">
      <c r="I87" s="77"/>
      <c r="J87" s="162">
        <f t="shared" si="0"/>
        <v>84.407262370950491</v>
      </c>
      <c r="K87" s="163">
        <f t="shared" si="1"/>
        <v>72.338910644357441</v>
      </c>
      <c r="L87" s="117">
        <v>0.06</v>
      </c>
      <c r="R87" s="78"/>
    </row>
    <row r="88" spans="2:18" ht="14.4" thickBot="1">
      <c r="I88" s="77"/>
      <c r="J88" s="162">
        <f t="shared" si="0"/>
        <v>82.024630972137317</v>
      </c>
      <c r="K88" s="163">
        <f t="shared" si="1"/>
        <v>68.145689579875921</v>
      </c>
      <c r="L88" s="117">
        <v>7.0000000000000007E-2</v>
      </c>
      <c r="R88" s="78"/>
    </row>
    <row r="89" spans="2:18" ht="14.4" thickBot="1">
      <c r="I89" s="77"/>
      <c r="J89" s="162">
        <f t="shared" si="0"/>
        <v>79.698216735253766</v>
      </c>
      <c r="K89" s="163">
        <f t="shared" si="1"/>
        <v>64.060356652949224</v>
      </c>
      <c r="L89" s="117">
        <v>0.08</v>
      </c>
      <c r="R89" s="78"/>
    </row>
    <row r="90" spans="2:18" ht="14.4" thickBot="1">
      <c r="I90" s="77"/>
      <c r="J90" s="162">
        <f t="shared" si="0"/>
        <v>77.426142580590835</v>
      </c>
      <c r="K90" s="163">
        <f t="shared" si="1"/>
        <v>60.079117919367036</v>
      </c>
      <c r="L90" s="117">
        <v>0.09</v>
      </c>
      <c r="R90" s="78"/>
    </row>
    <row r="91" spans="2:18" ht="14.4" thickBot="1">
      <c r="I91" s="77"/>
      <c r="J91" s="162">
        <f t="shared" si="0"/>
        <v>75.206611570247901</v>
      </c>
      <c r="K91" s="163">
        <f t="shared" si="1"/>
        <v>56.198347107437996</v>
      </c>
      <c r="L91" s="117">
        <v>0.1</v>
      </c>
      <c r="R91" s="78"/>
    </row>
    <row r="92" spans="2:18" ht="14.4" thickBot="1">
      <c r="I92" s="77"/>
      <c r="J92" s="162">
        <f t="shared" si="0"/>
        <v>73.03790276763246</v>
      </c>
      <c r="K92" s="163">
        <f t="shared" si="1"/>
        <v>52.414576738901047</v>
      </c>
      <c r="L92" s="117">
        <v>0.11</v>
      </c>
      <c r="R92" s="78"/>
    </row>
    <row r="93" spans="2:18" ht="14.4" thickBot="1">
      <c r="I93" s="77"/>
      <c r="J93" s="162">
        <f t="shared" si="0"/>
        <v>70.918367346938737</v>
      </c>
      <c r="K93" s="163">
        <f t="shared" si="1"/>
        <v>48.724489795918316</v>
      </c>
      <c r="L93" s="117">
        <v>0.12</v>
      </c>
      <c r="R93" s="78"/>
    </row>
    <row r="94" spans="2:18" ht="14.4" thickBot="1">
      <c r="I94" s="77"/>
      <c r="J94" s="162">
        <f t="shared" si="0"/>
        <v>68.846424935390417</v>
      </c>
      <c r="K94" s="163">
        <f t="shared" si="1"/>
        <v>45.124911895998139</v>
      </c>
      <c r="L94" s="117">
        <v>0.13</v>
      </c>
      <c r="R94" s="78"/>
    </row>
    <row r="95" spans="2:18" ht="14.4" thickBot="1">
      <c r="I95" s="77"/>
      <c r="J95" s="162">
        <f t="shared" si="0"/>
        <v>66.8205601723607</v>
      </c>
      <c r="K95" s="163">
        <f t="shared" si="1"/>
        <v>41.612803939673711</v>
      </c>
      <c r="L95" s="117">
        <v>0.14000000000000001</v>
      </c>
      <c r="R95" s="78"/>
    </row>
    <row r="96" spans="2:18" ht="14.4" thickBot="1">
      <c r="B96" s="89" t="s">
        <v>122</v>
      </c>
      <c r="I96" s="77"/>
      <c r="J96" s="162">
        <f t="shared" si="0"/>
        <v>64.839319470699479</v>
      </c>
      <c r="K96" s="163">
        <f t="shared" si="1"/>
        <v>38.185255198487738</v>
      </c>
      <c r="L96" s="117">
        <v>0.15</v>
      </c>
      <c r="R96" s="78"/>
    </row>
    <row r="97" spans="2:18" ht="14.25" customHeight="1" thickBot="1">
      <c r="B97" s="153" t="s">
        <v>123</v>
      </c>
      <c r="C97" s="153"/>
      <c r="D97" s="153"/>
      <c r="E97" s="153"/>
      <c r="F97" s="153"/>
      <c r="I97" s="77"/>
      <c r="J97" s="162">
        <f t="shared" si="0"/>
        <v>62.901307966706298</v>
      </c>
      <c r="K97" s="163">
        <f t="shared" si="1"/>
        <v>34.839476813317475</v>
      </c>
      <c r="L97" s="117">
        <v>0.16</v>
      </c>
      <c r="R97" s="78"/>
    </row>
    <row r="98" spans="2:18" ht="14.25" customHeight="1" thickBot="1">
      <c r="I98" s="77"/>
      <c r="J98" s="162">
        <f t="shared" si="0"/>
        <v>61.00518664621228</v>
      </c>
      <c r="K98" s="163">
        <f t="shared" si="1"/>
        <v>31.572795675359799</v>
      </c>
      <c r="L98" s="117">
        <v>0.17</v>
      </c>
      <c r="M98" s="142"/>
      <c r="N98" s="142"/>
      <c r="O98" s="142"/>
      <c r="P98" s="142"/>
      <c r="Q98" s="142"/>
      <c r="R98" s="78"/>
    </row>
    <row r="99" spans="2:18" ht="14.4" thickBot="1">
      <c r="I99" s="77"/>
      <c r="J99" s="162">
        <f t="shared" si="0"/>
        <v>59.149669635162326</v>
      </c>
      <c r="K99" s="163">
        <f t="shared" si="1"/>
        <v>28.382648664176997</v>
      </c>
      <c r="L99" s="117">
        <v>0.18</v>
      </c>
      <c r="R99" s="78"/>
    </row>
    <row r="100" spans="2:18" ht="14.4" thickBot="1">
      <c r="I100" s="77"/>
      <c r="J100" s="162">
        <f t="shared" si="0"/>
        <v>57.333521643951684</v>
      </c>
      <c r="K100" s="163">
        <f t="shared" si="1"/>
        <v>25.266577219122922</v>
      </c>
      <c r="L100" s="117">
        <v>0.19</v>
      </c>
      <c r="R100" s="78"/>
    </row>
    <row r="101" spans="2:18" ht="14.4" thickBot="1">
      <c r="I101" s="77"/>
      <c r="J101" s="162">
        <f t="shared" si="0"/>
        <v>55.555555555555571</v>
      </c>
      <c r="K101" s="163">
        <f t="shared" si="1"/>
        <v>22.222222222222257</v>
      </c>
      <c r="L101" s="117">
        <v>0.2</v>
      </c>
      <c r="R101" s="78"/>
    </row>
    <row r="102" spans="2:18" ht="14.4" thickBot="1">
      <c r="I102" s="77"/>
      <c r="J102" s="162">
        <f t="shared" si="0"/>
        <v>53.814630148213922</v>
      </c>
      <c r="K102" s="163">
        <f t="shared" si="1"/>
        <v>19.247319172187701</v>
      </c>
      <c r="L102" s="117">
        <v>0.21</v>
      </c>
      <c r="R102" s="78"/>
    </row>
    <row r="103" spans="2:18" ht="14.4" thickBot="1">
      <c r="I103" s="77"/>
      <c r="J103" s="162">
        <f t="shared" si="0"/>
        <v>52.109647944101027</v>
      </c>
      <c r="K103" s="163">
        <f t="shared" si="1"/>
        <v>16.339693630744421</v>
      </c>
      <c r="L103" s="117">
        <v>0.22</v>
      </c>
      <c r="R103" s="78"/>
    </row>
    <row r="104" spans="2:18" ht="14.4" thickBot="1">
      <c r="I104" s="77"/>
      <c r="J104" s="162">
        <f t="shared" si="0"/>
        <v>50.439553176019587</v>
      </c>
      <c r="K104" s="163">
        <f t="shared" si="1"/>
        <v>13.497256923788768</v>
      </c>
      <c r="L104" s="117">
        <v>0.23</v>
      </c>
      <c r="R104" s="78"/>
    </row>
    <row r="105" spans="2:18" ht="14.4" thickBot="1">
      <c r="I105" s="77"/>
      <c r="J105" s="162">
        <f t="shared" si="0"/>
        <v>48.803329864724247</v>
      </c>
      <c r="K105" s="163">
        <f t="shared" si="1"/>
        <v>10.718002081165423</v>
      </c>
      <c r="L105" s="117">
        <v>0.24</v>
      </c>
      <c r="R105" s="78"/>
    </row>
    <row r="106" spans="2:18" ht="14.4" thickBot="1">
      <c r="I106" s="77"/>
      <c r="J106" s="162">
        <f t="shared" si="0"/>
        <v>47.199999999999989</v>
      </c>
      <c r="K106" s="163">
        <f t="shared" si="1"/>
        <v>8</v>
      </c>
      <c r="L106" s="117">
        <v>0.25</v>
      </c>
      <c r="R106" s="78"/>
    </row>
    <row r="107" spans="2:18" ht="14.4" thickBot="1">
      <c r="I107" s="77"/>
      <c r="J107" s="162">
        <f t="shared" si="0"/>
        <v>45.628621819098015</v>
      </c>
      <c r="K107" s="163">
        <f t="shared" si="1"/>
        <v>5.3413958175862888</v>
      </c>
      <c r="L107" s="117">
        <v>0.26</v>
      </c>
      <c r="R107" s="78"/>
    </row>
    <row r="108" spans="2:18" ht="14.4" thickBot="1">
      <c r="I108" s="77"/>
      <c r="J108" s="162">
        <f t="shared" si="0"/>
        <v>44.088288176576356</v>
      </c>
      <c r="K108" s="163">
        <f t="shared" si="1"/>
        <v>2.7404054808109493</v>
      </c>
      <c r="L108" s="117">
        <v>0.27</v>
      </c>
      <c r="R108" s="78"/>
    </row>
    <row r="109" spans="2:18" ht="14.4" thickBot="1">
      <c r="I109" s="77"/>
      <c r="J109" s="162">
        <f t="shared" si="0"/>
        <v>42.578125</v>
      </c>
      <c r="K109" s="163">
        <f t="shared" si="1"/>
        <v>0.1953125</v>
      </c>
      <c r="L109" s="117">
        <v>0.28000000000000003</v>
      </c>
      <c r="R109" s="78"/>
    </row>
    <row r="110" spans="2:18" ht="14.4" thickBot="1">
      <c r="I110" s="77"/>
      <c r="J110" s="162">
        <f t="shared" si="0"/>
        <v>42.462112512353258</v>
      </c>
      <c r="K110" s="163">
        <f t="shared" si="1"/>
        <v>0</v>
      </c>
      <c r="L110" s="160">
        <v>0.28077640640441492</v>
      </c>
      <c r="R110" s="78"/>
    </row>
    <row r="111" spans="2:18" ht="14.4" thickBot="1">
      <c r="I111" s="77"/>
      <c r="J111" s="162">
        <f t="shared" si="0"/>
        <v>41.097289826332542</v>
      </c>
      <c r="K111" s="163">
        <f t="shared" si="1"/>
        <v>-2.295535124091117</v>
      </c>
      <c r="L111" s="117">
        <v>0.28999999999999998</v>
      </c>
      <c r="R111" s="78"/>
    </row>
    <row r="112" spans="2:18" ht="14.4" thickBot="1">
      <c r="I112" s="77"/>
      <c r="J112" s="162">
        <f t="shared" si="0"/>
        <v>39.644970414201197</v>
      </c>
      <c r="K112" s="163">
        <f t="shared" si="1"/>
        <v>-4.7337278106508904</v>
      </c>
      <c r="L112" s="117">
        <v>0.3</v>
      </c>
      <c r="R112" s="78"/>
    </row>
    <row r="113" spans="9:18" ht="14.4" thickBot="1">
      <c r="I113" s="77"/>
      <c r="J113" s="162">
        <f t="shared" si="0"/>
        <v>38.220383427539161</v>
      </c>
      <c r="K113" s="163">
        <f t="shared" si="1"/>
        <v>-7.1207971563428885</v>
      </c>
      <c r="L113" s="117">
        <v>0.31</v>
      </c>
      <c r="R113" s="78"/>
    </row>
    <row r="114" spans="9:18" ht="14.4" thickBot="1">
      <c r="I114" s="77"/>
      <c r="J114" s="162">
        <f t="shared" si="0"/>
        <v>36.822773186409535</v>
      </c>
      <c r="K114" s="163">
        <f t="shared" si="1"/>
        <v>-9.4582185491276505</v>
      </c>
      <c r="L114" s="117">
        <v>0.32</v>
      </c>
      <c r="R114" s="78"/>
    </row>
    <row r="115" spans="9:18" ht="14.4" thickBot="1">
      <c r="I115" s="77"/>
      <c r="J115" s="162">
        <f t="shared" si="0"/>
        <v>35.451410481089937</v>
      </c>
      <c r="K115" s="163">
        <f t="shared" si="1"/>
        <v>-11.747413646899219</v>
      </c>
      <c r="L115" s="117">
        <v>0.33</v>
      </c>
      <c r="R115" s="78"/>
    </row>
    <row r="116" spans="9:18" ht="14.4" thickBot="1">
      <c r="I116" s="77"/>
      <c r="J116" s="162">
        <f t="shared" si="0"/>
        <v>34.105591445756261</v>
      </c>
      <c r="K116" s="163">
        <f t="shared" si="1"/>
        <v>-13.989752728892881</v>
      </c>
      <c r="L116" s="117">
        <v>0.34</v>
      </c>
      <c r="R116" s="78"/>
    </row>
    <row r="117" spans="9:18" ht="14.4" thickBot="1">
      <c r="I117" s="77"/>
      <c r="J117" s="162">
        <f t="shared" si="0"/>
        <v>32.784636488340169</v>
      </c>
      <c r="K117" s="163">
        <f t="shared" si="1"/>
        <v>-16.186556927297687</v>
      </c>
      <c r="L117" s="117">
        <v>0.35</v>
      </c>
      <c r="R117" s="78"/>
    </row>
    <row r="118" spans="9:18" ht="14.4" thickBot="1">
      <c r="I118" s="77"/>
      <c r="J118" s="162">
        <f t="shared" si="0"/>
        <v>31.487889273356416</v>
      </c>
      <c r="K118" s="163">
        <f t="shared" si="1"/>
        <v>-18.339100346020729</v>
      </c>
      <c r="L118" s="117">
        <v>0.36</v>
      </c>
      <c r="R118" s="78"/>
    </row>
    <row r="119" spans="9:18" ht="14.4" thickBot="1">
      <c r="I119" s="77"/>
      <c r="J119" s="162">
        <f t="shared" si="0"/>
        <v>30.214715754701871</v>
      </c>
      <c r="K119" s="163">
        <f t="shared" si="1"/>
        <v>-20.448612073099298</v>
      </c>
      <c r="L119" s="117">
        <v>0.37</v>
      </c>
      <c r="R119" s="78"/>
    </row>
    <row r="120" spans="9:18" ht="14.4" thickBot="1">
      <c r="I120" s="77"/>
      <c r="J120" s="162">
        <f t="shared" si="0"/>
        <v>28.964503255618581</v>
      </c>
      <c r="K120" s="163">
        <f t="shared" si="1"/>
        <v>-22.516278092837609</v>
      </c>
      <c r="L120" s="117">
        <v>0.38</v>
      </c>
      <c r="R120" s="78"/>
    </row>
    <row r="121" spans="9:18" ht="14.4" thickBot="1">
      <c r="I121" s="77"/>
      <c r="J121" s="162">
        <f t="shared" si="0"/>
        <v>27.736659593188733</v>
      </c>
      <c r="K121" s="163">
        <f t="shared" si="1"/>
        <v>-24.54324310335906</v>
      </c>
      <c r="L121" s="117">
        <v>0.39</v>
      </c>
      <c r="R121" s="78"/>
    </row>
    <row r="122" spans="9:18" ht="14.4" thickBot="1">
      <c r="I122" s="77"/>
      <c r="J122" s="162">
        <f t="shared" si="0"/>
        <v>26.530612244897966</v>
      </c>
      <c r="K122" s="163">
        <f t="shared" si="1"/>
        <v>-26.530612244897952</v>
      </c>
      <c r="L122" s="117">
        <v>0.4</v>
      </c>
      <c r="R122" s="78"/>
    </row>
    <row r="123" spans="9:18" ht="14.4" thickBot="1">
      <c r="I123" s="77"/>
      <c r="J123" s="162">
        <f t="shared" si="0"/>
        <v>25.345807554951961</v>
      </c>
      <c r="K123" s="163">
        <f t="shared" si="1"/>
        <v>-28.47945274382576</v>
      </c>
      <c r="L123" s="117">
        <v>0.41</v>
      </c>
      <c r="R123" s="78"/>
    </row>
    <row r="124" spans="9:18" ht="14.4" thickBot="1">
      <c r="I124" s="77"/>
      <c r="J124" s="162">
        <f t="shared" si="0"/>
        <v>24.18170997817893</v>
      </c>
      <c r="K124" s="163">
        <f t="shared" si="1"/>
        <v>-30.390795477087863</v>
      </c>
      <c r="L124" s="117">
        <v>0.42</v>
      </c>
      <c r="R124" s="78"/>
    </row>
    <row r="125" spans="9:18" ht="14.4" thickBot="1">
      <c r="I125" s="77"/>
      <c r="J125" s="162">
        <f t="shared" si="0"/>
        <v>23.037801359479687</v>
      </c>
      <c r="K125" s="163">
        <f t="shared" si="1"/>
        <v>-32.265636461440636</v>
      </c>
      <c r="L125" s="117">
        <v>0.43</v>
      </c>
      <c r="R125" s="78"/>
    </row>
    <row r="126" spans="9:18" ht="14.4" thickBot="1">
      <c r="I126" s="77"/>
      <c r="J126" s="162">
        <f t="shared" si="0"/>
        <v>21.913580246913583</v>
      </c>
      <c r="K126" s="163">
        <f t="shared" si="1"/>
        <v>-34.104938271604937</v>
      </c>
      <c r="L126" s="117">
        <v>0.44</v>
      </c>
      <c r="R126" s="78"/>
    </row>
    <row r="127" spans="9:18" ht="14.4" thickBot="1">
      <c r="I127" s="77"/>
      <c r="J127" s="162">
        <f t="shared" si="0"/>
        <v>20.808561236623078</v>
      </c>
      <c r="K127" s="163">
        <f t="shared" si="1"/>
        <v>-35.909631391200946</v>
      </c>
      <c r="L127" s="117">
        <v>0.45</v>
      </c>
      <c r="R127" s="78"/>
    </row>
    <row r="128" spans="9:18" ht="14.4" thickBot="1">
      <c r="I128" s="77"/>
      <c r="J128" s="162">
        <f t="shared" si="0"/>
        <v>19.722274347907685</v>
      </c>
      <c r="K128" s="163">
        <f t="shared" si="1"/>
        <v>-37.680615500093836</v>
      </c>
      <c r="L128" s="117">
        <v>0.46</v>
      </c>
      <c r="R128" s="78"/>
    </row>
    <row r="129" spans="9:18" ht="14.4" thickBot="1">
      <c r="I129" s="77"/>
      <c r="J129" s="162">
        <f t="shared" si="0"/>
        <v>18.6542644268592</v>
      </c>
      <c r="K129" s="163">
        <f t="shared" si="1"/>
        <v>-39.418760701559535</v>
      </c>
      <c r="L129" s="117">
        <v>0.47</v>
      </c>
      <c r="R129" s="78"/>
    </row>
    <row r="130" spans="9:18" ht="14.4" thickBot="1">
      <c r="I130" s="77"/>
      <c r="J130" s="162">
        <f t="shared" si="0"/>
        <v>17.604090577063559</v>
      </c>
      <c r="K130" s="163">
        <f t="shared" si="1"/>
        <v>-41.124908692476254</v>
      </c>
      <c r="L130" s="117">
        <v>0.48</v>
      </c>
      <c r="R130" s="78"/>
    </row>
    <row r="131" spans="9:18" ht="14.4" thickBot="1">
      <c r="I131" s="77"/>
      <c r="J131" s="162">
        <f t="shared" si="0"/>
        <v>16.571325615963261</v>
      </c>
      <c r="K131" s="163">
        <f t="shared" si="1"/>
        <v>-42.79987387955498</v>
      </c>
      <c r="L131" s="117">
        <v>0.49</v>
      </c>
      <c r="R131" s="78"/>
    </row>
    <row r="132" spans="9:18" ht="14.4" thickBot="1">
      <c r="I132" s="77"/>
      <c r="J132" s="162">
        <f t="shared" si="0"/>
        <v>15.555555555555557</v>
      </c>
      <c r="K132" s="163">
        <f t="shared" si="1"/>
        <v>-44.444444444444429</v>
      </c>
      <c r="L132" s="117">
        <v>0.5</v>
      </c>
      <c r="R132" s="78"/>
    </row>
    <row r="133" spans="9:18" ht="14.4" thickBot="1">
      <c r="I133" s="77"/>
      <c r="J133" s="162">
        <f t="shared" si="0"/>
        <v>14.556379106179548</v>
      </c>
      <c r="K133" s="163">
        <f t="shared" si="1"/>
        <v>-46.059383360378945</v>
      </c>
      <c r="L133" s="117">
        <v>0.51</v>
      </c>
      <c r="R133" s="78"/>
    </row>
    <row r="134" spans="9:18" ht="14.4" thickBot="1">
      <c r="I134" s="77"/>
      <c r="J134" s="162">
        <f t="shared" si="0"/>
        <v>13.57340720221606</v>
      </c>
      <c r="K134" s="163">
        <f t="shared" si="1"/>
        <v>-47.64542936288089</v>
      </c>
      <c r="L134" s="117">
        <v>0.52</v>
      </c>
      <c r="R134" s="78"/>
    </row>
    <row r="135" spans="9:18" ht="14.4" thickBot="1">
      <c r="I135" s="77"/>
      <c r="J135" s="162">
        <f t="shared" si="0"/>
        <v>12.606262548592412</v>
      </c>
      <c r="K135" s="163">
        <f t="shared" si="1"/>
        <v>-49.20329787688496</v>
      </c>
      <c r="L135" s="117">
        <v>0.53</v>
      </c>
      <c r="R135" s="78"/>
    </row>
    <row r="136" spans="9:18" ht="14.4" thickBot="1">
      <c r="I136" s="77"/>
      <c r="J136" s="162">
        <f t="shared" si="0"/>
        <v>11.654579187046721</v>
      </c>
      <c r="K136" s="163">
        <f t="shared" si="1"/>
        <v>-50.733681902513069</v>
      </c>
      <c r="L136" s="117">
        <v>0.54</v>
      </c>
      <c r="R136" s="78"/>
    </row>
    <row r="137" spans="9:18" ht="14.4" thickBot="1">
      <c r="I137" s="77"/>
      <c r="J137" s="162">
        <f t="shared" si="0"/>
        <v>10.718002081165452</v>
      </c>
      <c r="K137" s="163">
        <f t="shared" si="1"/>
        <v>-52.237252861602514</v>
      </c>
      <c r="L137" s="117">
        <v>0.55000000000000004</v>
      </c>
      <c r="R137" s="78"/>
    </row>
    <row r="138" spans="9:18" ht="14.4" thickBot="1">
      <c r="I138" s="77"/>
      <c r="J138" s="162">
        <f t="shared" si="0"/>
        <v>9.7961867192636305</v>
      </c>
      <c r="K138" s="163">
        <f t="shared" si="1"/>
        <v>-53.7146614069691</v>
      </c>
      <c r="L138" s="117">
        <v>0.56000000000000005</v>
      </c>
      <c r="R138" s="78"/>
    </row>
    <row r="139" spans="9:18" ht="14.4" thickBot="1">
      <c r="I139" s="77"/>
      <c r="J139" s="162">
        <f t="shared" si="0"/>
        <v>8.8887987342285868</v>
      </c>
      <c r="K139" s="163">
        <f t="shared" si="1"/>
        <v>-55.166538196275695</v>
      </c>
      <c r="L139" s="117">
        <v>0.56999999999999995</v>
      </c>
      <c r="R139" s="78"/>
    </row>
    <row r="140" spans="9:18" ht="14.4" thickBot="1">
      <c r="I140" s="77"/>
      <c r="J140" s="162">
        <f t="shared" si="0"/>
        <v>7.9955135394968551</v>
      </c>
      <c r="K140" s="163">
        <f t="shared" si="1"/>
        <v>-56.593494632270477</v>
      </c>
      <c r="L140" s="117">
        <v>0.57999999999999996</v>
      </c>
      <c r="R140" s="78"/>
    </row>
    <row r="141" spans="9:18" ht="14.4" thickBot="1">
      <c r="I141" s="77"/>
      <c r="J141" s="162">
        <f t="shared" si="0"/>
        <v>7.1160159803805385</v>
      </c>
      <c r="K141" s="163">
        <f t="shared" si="1"/>
        <v>-57.996123571061247</v>
      </c>
      <c r="L141" s="117">
        <v>0.59</v>
      </c>
      <c r="R141" s="78"/>
    </row>
    <row r="142" spans="9:18" ht="14.4" thickBot="1">
      <c r="I142" s="77"/>
      <c r="J142" s="162">
        <f t="shared" si="0"/>
        <v>6.25</v>
      </c>
      <c r="K142" s="163">
        <f t="shared" si="1"/>
        <v>-59.375</v>
      </c>
      <c r="L142" s="117">
        <v>0.6</v>
      </c>
      <c r="R142" s="78"/>
    </row>
    <row r="143" spans="9:18" ht="14.4" thickBot="1">
      <c r="I143" s="77"/>
      <c r="J143" s="162">
        <f t="shared" si="0"/>
        <v>5.3971683191234945</v>
      </c>
      <c r="K143" s="163">
        <f t="shared" si="1"/>
        <v>-60.730681686663303</v>
      </c>
      <c r="L143" s="117">
        <v>0.61</v>
      </c>
      <c r="R143" s="78"/>
    </row>
    <row r="144" spans="9:18" ht="14.4" thickBot="1">
      <c r="I144" s="77"/>
      <c r="J144" s="162">
        <f t="shared" si="0"/>
        <v>4.5572321292485753</v>
      </c>
      <c r="K144" s="163">
        <f t="shared" si="1"/>
        <v>-62.063709800335317</v>
      </c>
      <c r="L144" s="117">
        <v>0.62</v>
      </c>
      <c r="R144" s="78"/>
    </row>
    <row r="145" spans="9:18" ht="14.4" thickBot="1">
      <c r="I145" s="77"/>
      <c r="J145" s="162">
        <f t="shared" si="0"/>
        <v>3.7299107982987749</v>
      </c>
      <c r="K145" s="163">
        <f t="shared" si="1"/>
        <v>-63.374609507320542</v>
      </c>
      <c r="L145" s="117">
        <v>0.63</v>
      </c>
      <c r="R145" s="78"/>
    </row>
    <row r="146" spans="9:18" ht="14.4" thickBot="1">
      <c r="I146" s="77"/>
      <c r="J146" s="162">
        <f t="shared" ref="J146:J153" si="2">NPV(L146,$J$77:$J$78)-100</f>
        <v>2.9149315883402664</v>
      </c>
      <c r="K146" s="163">
        <f t="shared" ref="K146:K153" si="3">NPV(L146,$K$77:$K$78)-200</f>
        <v>-64.663890541344443</v>
      </c>
      <c r="L146" s="117">
        <v>0.64</v>
      </c>
      <c r="R146" s="78"/>
    </row>
    <row r="147" spans="9:18" ht="14.4" thickBot="1">
      <c r="I147" s="77"/>
      <c r="J147" s="162">
        <f t="shared" si="2"/>
        <v>2.1120293847566671</v>
      </c>
      <c r="K147" s="163">
        <f t="shared" si="3"/>
        <v>-65.932047750229572</v>
      </c>
      <c r="L147" s="117">
        <v>0.65</v>
      </c>
      <c r="R147" s="78"/>
    </row>
    <row r="148" spans="9:18" ht="14.4" thickBot="1">
      <c r="I148" s="77"/>
      <c r="J148" s="162">
        <f t="shared" si="2"/>
        <v>1.3209464363477963</v>
      </c>
      <c r="K148" s="163">
        <f t="shared" si="3"/>
        <v>-67.179561619973896</v>
      </c>
      <c r="L148" s="117">
        <v>0.66</v>
      </c>
      <c r="R148" s="78"/>
    </row>
    <row r="149" spans="9:18" ht="14.4" thickBot="1">
      <c r="I149" s="77"/>
      <c r="J149" s="162">
        <f t="shared" si="2"/>
        <v>0.54143210584818746</v>
      </c>
      <c r="K149" s="163">
        <f t="shared" si="3"/>
        <v>-68.406898777295709</v>
      </c>
      <c r="L149" s="117">
        <v>0.67</v>
      </c>
      <c r="R149" s="78"/>
    </row>
    <row r="150" spans="9:18" ht="14.4" thickBot="1">
      <c r="I150" s="77"/>
      <c r="J150" s="162">
        <f t="shared" si="2"/>
        <v>-0.22675736961451776</v>
      </c>
      <c r="K150" s="163">
        <f t="shared" si="3"/>
        <v>-69.61451247165536</v>
      </c>
      <c r="L150" s="117">
        <v>0.68</v>
      </c>
      <c r="R150" s="78"/>
    </row>
    <row r="151" spans="9:18" ht="14.4" thickBot="1">
      <c r="I151" s="77"/>
      <c r="J151" s="162">
        <f t="shared" si="2"/>
        <v>9.9802832664863672E-11</v>
      </c>
      <c r="K151" s="163">
        <f t="shared" si="3"/>
        <v>-69.258240356568336</v>
      </c>
      <c r="L151" s="160">
        <v>0.67703296142559766</v>
      </c>
      <c r="R151" s="78"/>
    </row>
    <row r="152" spans="9:18" ht="14.4" thickBot="1">
      <c r="I152" s="77"/>
      <c r="J152" s="162">
        <f t="shared" si="2"/>
        <v>-0.98385910857462022</v>
      </c>
      <c r="K152" s="163">
        <f t="shared" si="3"/>
        <v>-70.802843037708755</v>
      </c>
      <c r="L152" s="117">
        <v>0.69</v>
      </c>
      <c r="R152" s="78"/>
    </row>
    <row r="153" spans="9:18" ht="14.4" thickBot="1">
      <c r="I153" s="77"/>
      <c r="J153" s="162">
        <f t="shared" si="2"/>
        <v>-1.7301038062283709</v>
      </c>
      <c r="K153" s="163">
        <f t="shared" si="3"/>
        <v>-71.972318339100326</v>
      </c>
      <c r="L153" s="117">
        <v>0.7</v>
      </c>
      <c r="R153" s="78"/>
    </row>
    <row r="154" spans="9:18">
      <c r="I154" s="77"/>
      <c r="R154" s="78"/>
    </row>
    <row r="155" spans="9:18">
      <c r="I155" s="77"/>
      <c r="R155" s="78"/>
    </row>
    <row r="156" spans="9:18">
      <c r="I156" s="77"/>
      <c r="R156" s="78"/>
    </row>
    <row r="157" spans="9:18">
      <c r="I157" s="77"/>
      <c r="R157" s="78"/>
    </row>
    <row r="158" spans="9:18">
      <c r="I158" s="77"/>
      <c r="R158" s="78"/>
    </row>
    <row r="159" spans="9:18">
      <c r="I159" s="77"/>
      <c r="R159" s="78"/>
    </row>
    <row r="160" spans="9:18">
      <c r="I160" s="77"/>
      <c r="R160" s="78"/>
    </row>
    <row r="161" spans="6:18" ht="21">
      <c r="F161" s="50" t="s">
        <v>135</v>
      </c>
      <c r="I161" s="77"/>
      <c r="R161" s="78"/>
    </row>
    <row r="162" spans="6:18">
      <c r="I162" s="77"/>
      <c r="R162" s="78"/>
    </row>
    <row r="163" spans="6:18">
      <c r="I163" s="77"/>
      <c r="R163" s="78"/>
    </row>
    <row r="164" spans="6:18">
      <c r="I164" s="77"/>
      <c r="R164" s="78"/>
    </row>
    <row r="165" spans="6:18">
      <c r="I165" s="77"/>
      <c r="R165" s="78"/>
    </row>
    <row r="166" spans="6:18">
      <c r="I166" s="83" t="s">
        <v>52</v>
      </c>
      <c r="R166" s="78"/>
    </row>
    <row r="167" spans="6:18">
      <c r="I167" s="77"/>
      <c r="R167" s="78"/>
    </row>
    <row r="168" spans="6:18">
      <c r="I168" s="167">
        <v>600000</v>
      </c>
      <c r="J168" s="85"/>
      <c r="K168" s="166" t="s">
        <v>106</v>
      </c>
      <c r="R168" s="78"/>
    </row>
    <row r="169" spans="6:18">
      <c r="I169" s="77"/>
      <c r="R169" s="78"/>
    </row>
    <row r="170" spans="6:18">
      <c r="I170" s="126" t="s">
        <v>2</v>
      </c>
      <c r="J170" s="127" t="s">
        <v>124</v>
      </c>
      <c r="K170" s="127" t="s">
        <v>125</v>
      </c>
      <c r="L170" s="127" t="s">
        <v>107</v>
      </c>
      <c r="R170" s="78"/>
    </row>
    <row r="171" spans="6:18">
      <c r="I171" s="126" t="s">
        <v>4</v>
      </c>
      <c r="J171" s="128">
        <v>-150000</v>
      </c>
      <c r="K171" s="128">
        <v>114000</v>
      </c>
      <c r="L171" s="128">
        <f>K171/-J171</f>
        <v>0.76</v>
      </c>
      <c r="R171" s="78"/>
    </row>
    <row r="172" spans="6:18">
      <c r="I172" s="126" t="s">
        <v>3</v>
      </c>
      <c r="J172" s="128">
        <v>-50000</v>
      </c>
      <c r="K172" s="128">
        <v>35000</v>
      </c>
      <c r="L172" s="128">
        <f t="shared" ref="L172:L175" si="4">K172/-J172</f>
        <v>0.7</v>
      </c>
      <c r="R172" s="78"/>
    </row>
    <row r="173" spans="6:18">
      <c r="I173" s="126" t="s">
        <v>8</v>
      </c>
      <c r="J173" s="128">
        <v>-100000</v>
      </c>
      <c r="K173" s="128">
        <v>56000</v>
      </c>
      <c r="L173" s="128">
        <f t="shared" si="4"/>
        <v>0.56000000000000005</v>
      </c>
      <c r="R173" s="78"/>
    </row>
    <row r="174" spans="6:18">
      <c r="I174" s="126" t="s">
        <v>20</v>
      </c>
      <c r="J174" s="128">
        <v>-500000</v>
      </c>
      <c r="K174" s="128">
        <v>155000</v>
      </c>
      <c r="L174" s="128">
        <f t="shared" si="4"/>
        <v>0.31</v>
      </c>
      <c r="R174" s="78"/>
    </row>
    <row r="175" spans="6:18">
      <c r="I175" s="126" t="s">
        <v>21</v>
      </c>
      <c r="J175" s="128">
        <v>-300000</v>
      </c>
      <c r="K175" s="128">
        <v>88000</v>
      </c>
      <c r="L175" s="128">
        <f t="shared" si="4"/>
        <v>0.29333333333333333</v>
      </c>
      <c r="R175" s="78"/>
    </row>
    <row r="176" spans="6:18">
      <c r="I176" s="77"/>
      <c r="R176" s="78"/>
    </row>
    <row r="177" spans="9:18">
      <c r="I177" s="77"/>
      <c r="R177" s="78"/>
    </row>
    <row r="178" spans="9:18">
      <c r="I178" s="126" t="s">
        <v>108</v>
      </c>
      <c r="J178" s="127" t="s">
        <v>107</v>
      </c>
      <c r="K178" s="127" t="s">
        <v>109</v>
      </c>
      <c r="L178" s="127" t="s">
        <v>110</v>
      </c>
      <c r="M178" s="127" t="s">
        <v>111</v>
      </c>
      <c r="R178" s="78"/>
    </row>
    <row r="179" spans="9:18">
      <c r="I179" s="126" t="s">
        <v>4</v>
      </c>
      <c r="J179" s="128">
        <v>0.76</v>
      </c>
      <c r="K179" s="128">
        <v>150000</v>
      </c>
      <c r="L179" s="128">
        <v>114000</v>
      </c>
      <c r="M179" s="128">
        <f>I168-K179</f>
        <v>450000</v>
      </c>
      <c r="R179" s="78"/>
    </row>
    <row r="180" spans="9:18">
      <c r="I180" s="126" t="s">
        <v>3</v>
      </c>
      <c r="J180" s="128">
        <v>0.7</v>
      </c>
      <c r="K180" s="128">
        <v>50000</v>
      </c>
      <c r="L180" s="128">
        <v>35000</v>
      </c>
      <c r="M180" s="128">
        <f>M179-K180</f>
        <v>400000</v>
      </c>
      <c r="R180" s="78"/>
    </row>
    <row r="181" spans="9:18">
      <c r="I181" s="126" t="s">
        <v>8</v>
      </c>
      <c r="J181" s="128">
        <v>0.56000000000000005</v>
      </c>
      <c r="K181" s="128">
        <v>100000</v>
      </c>
      <c r="L181" s="128">
        <v>56000</v>
      </c>
      <c r="M181" s="128">
        <f>M180-K181</f>
        <v>300000</v>
      </c>
      <c r="R181" s="78"/>
    </row>
    <row r="182" spans="9:18">
      <c r="I182" s="126" t="s">
        <v>20</v>
      </c>
      <c r="J182" s="128">
        <v>0.31</v>
      </c>
      <c r="K182" s="129">
        <f>M181</f>
        <v>300000</v>
      </c>
      <c r="L182" s="128">
        <f>(K182/(-J174))*K174</f>
        <v>93000</v>
      </c>
      <c r="M182" s="128">
        <f>M181-K182</f>
        <v>0</v>
      </c>
      <c r="R182" s="78"/>
    </row>
    <row r="183" spans="9:18">
      <c r="I183" s="126" t="s">
        <v>112</v>
      </c>
      <c r="J183" s="128"/>
      <c r="K183" s="128"/>
      <c r="L183" s="127">
        <f>SUM(L179:L182)</f>
        <v>298000</v>
      </c>
      <c r="M183" s="128"/>
      <c r="R183" s="78"/>
    </row>
    <row r="184" spans="9:18">
      <c r="I184" s="77"/>
      <c r="R184" s="78"/>
    </row>
    <row r="185" spans="9:18" ht="14.4" thickBot="1">
      <c r="I185" s="130"/>
      <c r="J185" s="131"/>
      <c r="K185" s="131"/>
      <c r="L185" s="131"/>
      <c r="M185" s="131"/>
      <c r="N185" s="131"/>
      <c r="O185" s="131"/>
      <c r="P185" s="131"/>
      <c r="Q185" s="131"/>
      <c r="R185" s="132"/>
    </row>
  </sheetData>
  <mergeCells count="3">
    <mergeCell ref="I1:R1"/>
    <mergeCell ref="I64:M65"/>
    <mergeCell ref="B97:F9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</sheetPr>
  <dimension ref="A1:L855"/>
  <sheetViews>
    <sheetView rightToLeft="1" topLeftCell="A83" workbookViewId="0">
      <selection activeCell="E104" sqref="E104"/>
    </sheetView>
  </sheetViews>
  <sheetFormatPr defaultColWidth="12.59765625" defaultRowHeight="15" customHeight="1"/>
  <cols>
    <col min="1" max="1" width="5.8984375" customWidth="1"/>
    <col min="10" max="10" width="8.69921875" customWidth="1"/>
    <col min="11" max="11" width="11.19921875" customWidth="1"/>
  </cols>
  <sheetData>
    <row r="1" spans="1:12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3.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3.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3.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3.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3.8">
      <c r="A6" s="1"/>
      <c r="B6" s="1"/>
      <c r="C6" s="1"/>
      <c r="D6" s="1"/>
      <c r="E6" s="1" t="s">
        <v>36</v>
      </c>
      <c r="F6" s="1"/>
      <c r="G6" s="1"/>
      <c r="H6" s="1"/>
      <c r="I6" s="1"/>
      <c r="J6" s="1"/>
      <c r="K6" s="1"/>
      <c r="L6" s="1"/>
    </row>
    <row r="7" spans="1:12" ht="21">
      <c r="A7" s="1"/>
      <c r="B7" s="1"/>
      <c r="C7" s="50" t="s">
        <v>136</v>
      </c>
      <c r="D7" s="1"/>
      <c r="E7" s="1"/>
      <c r="F7" s="1"/>
      <c r="G7" s="1"/>
      <c r="H7" s="1"/>
      <c r="I7" s="1"/>
      <c r="J7" s="1"/>
      <c r="K7" s="1"/>
      <c r="L7" s="1"/>
    </row>
    <row r="8" spans="1:12" ht="13.8">
      <c r="A8" s="1"/>
      <c r="B8" s="1"/>
      <c r="C8" s="1"/>
      <c r="D8" s="1"/>
      <c r="E8" s="2" t="s">
        <v>1</v>
      </c>
      <c r="F8" s="1"/>
      <c r="G8" s="1"/>
      <c r="H8" s="1"/>
      <c r="I8" s="1"/>
      <c r="J8" s="1"/>
      <c r="K8" s="1"/>
      <c r="L8" s="1"/>
    </row>
    <row r="9" spans="1:12" ht="13.8">
      <c r="A9" s="1"/>
      <c r="B9" s="1"/>
      <c r="C9" s="1"/>
      <c r="D9" s="1"/>
      <c r="E9" s="168" t="s">
        <v>2</v>
      </c>
      <c r="F9" s="168">
        <v>0</v>
      </c>
      <c r="G9" s="169">
        <v>1</v>
      </c>
      <c r="H9" s="169">
        <v>2</v>
      </c>
      <c r="I9" s="169">
        <v>3</v>
      </c>
      <c r="J9" s="169">
        <v>4</v>
      </c>
      <c r="K9" s="169">
        <v>5</v>
      </c>
      <c r="L9" s="1"/>
    </row>
    <row r="10" spans="1:12" ht="13.8">
      <c r="A10" s="1"/>
      <c r="B10" s="1"/>
      <c r="C10" s="1"/>
      <c r="D10" s="1"/>
      <c r="E10" s="170" t="s">
        <v>3</v>
      </c>
      <c r="F10" s="3">
        <v>-64000</v>
      </c>
      <c r="G10" s="3">
        <v>20000</v>
      </c>
      <c r="H10" s="3">
        <f t="shared" ref="H10:H11" si="0">G10</f>
        <v>20000</v>
      </c>
      <c r="I10" s="3">
        <f t="shared" ref="I10:I11" si="1">H10</f>
        <v>20000</v>
      </c>
      <c r="J10" s="3">
        <f t="shared" ref="J10:J11" si="2">I10</f>
        <v>20000</v>
      </c>
      <c r="K10" s="3">
        <f t="shared" ref="K10:K11" si="3">J10</f>
        <v>20000</v>
      </c>
      <c r="L10" s="1"/>
    </row>
    <row r="11" spans="1:12" ht="13.8">
      <c r="A11" s="1"/>
      <c r="B11" s="1"/>
      <c r="C11" s="1"/>
      <c r="D11" s="1"/>
      <c r="E11" s="170" t="s">
        <v>4</v>
      </c>
      <c r="F11" s="3">
        <v>-35000</v>
      </c>
      <c r="G11" s="3">
        <v>15000</v>
      </c>
      <c r="H11" s="3">
        <f t="shared" si="0"/>
        <v>15000</v>
      </c>
      <c r="I11" s="3">
        <f t="shared" si="1"/>
        <v>15000</v>
      </c>
      <c r="J11" s="3">
        <f t="shared" si="2"/>
        <v>15000</v>
      </c>
      <c r="K11" s="3">
        <f t="shared" si="3"/>
        <v>15000</v>
      </c>
      <c r="L11" s="1"/>
    </row>
    <row r="12" spans="1:12" ht="13.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3.8">
      <c r="A13" s="1"/>
      <c r="B13" s="1"/>
      <c r="C13" s="1"/>
      <c r="D13" s="1"/>
      <c r="E13" s="1"/>
      <c r="F13" s="4">
        <v>0.08</v>
      </c>
      <c r="G13" s="1" t="s">
        <v>5</v>
      </c>
      <c r="H13" s="1" t="s">
        <v>6</v>
      </c>
      <c r="I13" s="1"/>
      <c r="J13" s="8" t="s">
        <v>4</v>
      </c>
      <c r="K13" s="8" t="s">
        <v>3</v>
      </c>
      <c r="L13" s="1"/>
    </row>
    <row r="14" spans="1:12" ht="13.8">
      <c r="A14" s="1"/>
      <c r="B14" s="1"/>
      <c r="C14" s="1"/>
      <c r="D14" s="1"/>
      <c r="E14" s="1"/>
      <c r="F14" s="1"/>
      <c r="G14" s="1"/>
      <c r="H14" s="1"/>
      <c r="I14" s="1"/>
      <c r="J14" s="8">
        <v>-35000</v>
      </c>
      <c r="K14" s="8">
        <v>-64000</v>
      </c>
      <c r="L14" s="1"/>
    </row>
    <row r="15" spans="1:12" ht="13.8">
      <c r="A15" s="1"/>
      <c r="B15" s="1"/>
      <c r="C15" s="1"/>
      <c r="D15" s="1"/>
      <c r="E15" s="1" t="s">
        <v>37</v>
      </c>
      <c r="F15" s="1"/>
      <c r="G15" s="1"/>
      <c r="H15" s="1"/>
      <c r="I15" s="1"/>
      <c r="J15" s="8">
        <v>15000</v>
      </c>
      <c r="K15" s="8">
        <v>20000</v>
      </c>
      <c r="L15" s="1"/>
    </row>
    <row r="16" spans="1:12" ht="13.8">
      <c r="A16" s="1"/>
      <c r="B16" s="1"/>
      <c r="C16" s="1"/>
      <c r="D16" s="1"/>
      <c r="E16" s="1" t="s">
        <v>38</v>
      </c>
      <c r="F16" s="1"/>
      <c r="G16" s="1"/>
      <c r="H16" s="1"/>
      <c r="I16" s="1"/>
      <c r="J16" s="8">
        <v>15000</v>
      </c>
      <c r="K16" s="8">
        <v>20000</v>
      </c>
      <c r="L16" s="1"/>
    </row>
    <row r="17" spans="1:12" ht="13.8">
      <c r="A17" s="1"/>
      <c r="B17" s="1"/>
      <c r="C17" s="1"/>
      <c r="D17" s="1"/>
      <c r="E17" s="1" t="s">
        <v>39</v>
      </c>
      <c r="F17" s="1"/>
      <c r="G17" s="1"/>
      <c r="H17" s="1"/>
      <c r="I17" s="1"/>
      <c r="J17" s="8">
        <v>15000</v>
      </c>
      <c r="K17" s="8">
        <v>20000</v>
      </c>
      <c r="L17" s="1"/>
    </row>
    <row r="18" spans="1:12" ht="13.8">
      <c r="A18" s="1"/>
      <c r="B18" s="1"/>
      <c r="C18" s="1"/>
      <c r="D18" s="1"/>
      <c r="E18" s="1"/>
      <c r="F18" s="1"/>
      <c r="G18" s="1"/>
      <c r="H18" s="1"/>
      <c r="I18" s="1"/>
      <c r="J18" s="8">
        <v>15000</v>
      </c>
      <c r="K18" s="8">
        <v>20000</v>
      </c>
      <c r="L18" s="1"/>
    </row>
    <row r="19" spans="1:12" ht="13.8">
      <c r="A19" s="1"/>
      <c r="B19" s="1"/>
      <c r="C19" s="1"/>
      <c r="D19" s="1"/>
      <c r="E19" s="1"/>
      <c r="F19" s="1"/>
      <c r="G19" s="1"/>
      <c r="H19" s="1"/>
      <c r="I19" s="1"/>
      <c r="J19" s="8">
        <v>15000</v>
      </c>
      <c r="K19" s="8">
        <v>20000</v>
      </c>
      <c r="L19" s="1"/>
    </row>
    <row r="20" spans="1:12" ht="13.8">
      <c r="A20" s="1"/>
      <c r="B20" s="1"/>
      <c r="C20" s="1"/>
      <c r="D20" s="1"/>
      <c r="E20" s="1"/>
      <c r="F20" s="1"/>
      <c r="G20" s="1"/>
      <c r="H20" s="1"/>
      <c r="I20" s="1" t="s">
        <v>12</v>
      </c>
      <c r="J20" s="171">
        <f>NPV(F13,J15:J19)-35000</f>
        <v>24890.650556171277</v>
      </c>
      <c r="K20" s="171">
        <f>NPV(F13,K15:K19)-64000</f>
        <v>15854.200741561712</v>
      </c>
      <c r="L20" s="1"/>
    </row>
    <row r="21" spans="1:12" ht="13.8">
      <c r="A21" s="1"/>
      <c r="B21" s="1"/>
      <c r="C21" s="1"/>
      <c r="D21" s="1"/>
      <c r="E21" s="1"/>
      <c r="F21" s="1"/>
      <c r="G21" s="1"/>
      <c r="H21" s="1"/>
      <c r="I21" s="1" t="s">
        <v>11</v>
      </c>
      <c r="J21" s="7">
        <f>IRR(J14:J19)</f>
        <v>0.32272532658880682</v>
      </c>
      <c r="K21" s="7">
        <f>IRR(K14:K19)</f>
        <v>0.16991110392284514</v>
      </c>
      <c r="L21" s="1"/>
    </row>
    <row r="22" spans="1:12" ht="13.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3.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3.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3.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3.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3.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3.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3.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3.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3.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3.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3.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3.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3.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3.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3.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3.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3.8">
      <c r="A39" s="1"/>
      <c r="B39" s="1"/>
      <c r="C39" s="1"/>
      <c r="D39" s="1"/>
      <c r="E39" s="172" t="s">
        <v>138</v>
      </c>
      <c r="F39" s="172"/>
      <c r="G39" s="172"/>
      <c r="H39" s="172"/>
      <c r="I39" s="172"/>
      <c r="J39" s="172"/>
      <c r="K39" s="1"/>
      <c r="L39" s="1"/>
    </row>
    <row r="40" spans="1:12" ht="13.8">
      <c r="A40" s="1"/>
      <c r="B40" s="1"/>
      <c r="C40" s="1"/>
      <c r="D40" s="1"/>
      <c r="E40" s="173" t="s">
        <v>1</v>
      </c>
      <c r="F40" s="172"/>
      <c r="G40" s="172"/>
      <c r="H40" s="172"/>
      <c r="I40" s="172"/>
      <c r="J40" s="172"/>
      <c r="K40" s="1"/>
      <c r="L40" s="1"/>
    </row>
    <row r="41" spans="1:12" ht="21">
      <c r="A41" s="1"/>
      <c r="B41" s="50" t="s">
        <v>139</v>
      </c>
      <c r="C41" s="1"/>
      <c r="D41" s="1"/>
      <c r="E41" s="174" t="s">
        <v>2</v>
      </c>
      <c r="F41" s="174">
        <v>0</v>
      </c>
      <c r="G41" s="174">
        <v>1</v>
      </c>
      <c r="H41" s="174">
        <v>2</v>
      </c>
      <c r="I41" s="174">
        <v>3</v>
      </c>
      <c r="J41" s="175" t="s">
        <v>11</v>
      </c>
      <c r="K41" s="8" t="s">
        <v>12</v>
      </c>
      <c r="L41" s="1"/>
    </row>
    <row r="42" spans="1:12" ht="13.8">
      <c r="A42" s="1"/>
      <c r="B42" s="1"/>
      <c r="C42" s="1"/>
      <c r="D42" s="1"/>
      <c r="E42" s="174" t="s">
        <v>3</v>
      </c>
      <c r="F42" s="174">
        <v>-700</v>
      </c>
      <c r="G42" s="174">
        <v>0</v>
      </c>
      <c r="H42" s="174">
        <v>0</v>
      </c>
      <c r="I42" s="174">
        <v>900</v>
      </c>
      <c r="J42" s="177">
        <f>IRR(H51:H54)</f>
        <v>8.7380373002891698E-2</v>
      </c>
      <c r="K42" s="176">
        <f>NPV(J44,H52:H54)-700</f>
        <v>14.449016918152552</v>
      </c>
      <c r="L42" s="1"/>
    </row>
    <row r="43" spans="1:12" ht="13.8">
      <c r="A43" s="1"/>
      <c r="B43" s="1"/>
      <c r="C43" s="1"/>
      <c r="D43" s="1"/>
      <c r="E43" s="174" t="s">
        <v>4</v>
      </c>
      <c r="F43" s="174">
        <v>-1000</v>
      </c>
      <c r="G43" s="174">
        <v>0</v>
      </c>
      <c r="H43" s="174">
        <v>0</v>
      </c>
      <c r="I43" s="174">
        <v>1331</v>
      </c>
      <c r="J43" s="177">
        <f>IRR(I51:I54)</f>
        <v>0.10000000000000009</v>
      </c>
      <c r="K43" s="176">
        <f>NPV(J44,I52:I54)-1000</f>
        <v>56.590712797845526</v>
      </c>
      <c r="L43" s="1"/>
    </row>
    <row r="44" spans="1:12" ht="13.8">
      <c r="A44" s="1"/>
      <c r="B44" s="1"/>
      <c r="C44" s="1"/>
      <c r="D44" s="1"/>
      <c r="E44" s="174" t="s">
        <v>8</v>
      </c>
      <c r="F44" s="174">
        <v>-1000</v>
      </c>
      <c r="G44" s="174">
        <v>1080</v>
      </c>
      <c r="H44" s="174"/>
      <c r="I44" s="174"/>
      <c r="J44" s="177">
        <f>IRR(J51:J52)</f>
        <v>8.0000000000000071E-2</v>
      </c>
      <c r="K44" s="8"/>
      <c r="L44" s="1"/>
    </row>
    <row r="45" spans="1:12" ht="13.8">
      <c r="A45" s="1"/>
      <c r="B45" s="1"/>
      <c r="C45" s="1"/>
      <c r="D45" s="1"/>
      <c r="E45" s="172"/>
      <c r="F45" s="172"/>
      <c r="G45" s="172"/>
      <c r="H45" s="172"/>
      <c r="I45" s="172"/>
      <c r="J45" s="172"/>
      <c r="K45" s="1"/>
      <c r="L45" s="1"/>
    </row>
    <row r="46" spans="1:12" ht="13.8">
      <c r="A46" s="1"/>
      <c r="B46" s="1"/>
      <c r="C46" s="1"/>
      <c r="D46" s="1"/>
      <c r="E46" s="172" t="s">
        <v>137</v>
      </c>
      <c r="F46" s="172"/>
      <c r="G46" s="172"/>
      <c r="H46" s="172"/>
      <c r="I46" s="172"/>
      <c r="J46" s="172"/>
      <c r="K46" s="1"/>
      <c r="L46" s="1"/>
    </row>
    <row r="47" spans="1:12" ht="13.8">
      <c r="A47" s="1"/>
      <c r="B47" s="1"/>
      <c r="C47" s="1"/>
      <c r="D47" s="1"/>
      <c r="E47" s="172" t="s">
        <v>38</v>
      </c>
      <c r="F47" s="172"/>
      <c r="G47" s="172"/>
      <c r="H47" s="172"/>
      <c r="I47" s="172"/>
      <c r="J47" s="172"/>
      <c r="K47" s="1"/>
      <c r="L47" s="1"/>
    </row>
    <row r="48" spans="1:12" ht="13.8">
      <c r="A48" s="1"/>
      <c r="B48" s="1"/>
      <c r="C48" s="1"/>
      <c r="D48" s="1"/>
      <c r="E48" s="172" t="s">
        <v>39</v>
      </c>
      <c r="F48" s="172"/>
      <c r="G48" s="172"/>
      <c r="H48" s="172"/>
      <c r="I48" s="172"/>
      <c r="J48" s="172"/>
      <c r="K48" s="1"/>
      <c r="L48" s="1"/>
    </row>
    <row r="49" spans="1:12" ht="13.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3.8">
      <c r="A50" s="1"/>
      <c r="B50" s="1"/>
      <c r="C50" s="1"/>
      <c r="D50" s="1"/>
      <c r="E50" s="1"/>
      <c r="F50" s="1"/>
      <c r="G50" s="1"/>
      <c r="H50" s="8" t="s">
        <v>3</v>
      </c>
      <c r="I50" s="8" t="s">
        <v>4</v>
      </c>
      <c r="J50" s="8" t="s">
        <v>8</v>
      </c>
      <c r="K50" s="1"/>
      <c r="L50" s="1"/>
    </row>
    <row r="51" spans="1:12" ht="13.8">
      <c r="A51" s="1"/>
      <c r="B51" s="1"/>
      <c r="C51" s="1"/>
      <c r="D51" s="1"/>
      <c r="E51" s="1"/>
      <c r="F51" s="1"/>
      <c r="G51" s="1"/>
      <c r="H51" s="8">
        <v>-700</v>
      </c>
      <c r="I51" s="8">
        <v>-1000</v>
      </c>
      <c r="J51" s="8">
        <v>-1000</v>
      </c>
      <c r="K51" s="1"/>
      <c r="L51" s="1"/>
    </row>
    <row r="52" spans="1:12" ht="13.8">
      <c r="A52" s="1"/>
      <c r="B52" s="1"/>
      <c r="C52" s="1"/>
      <c r="D52" s="1"/>
      <c r="E52" s="1"/>
      <c r="F52" s="1"/>
      <c r="G52" s="1"/>
      <c r="H52" s="8">
        <v>0</v>
      </c>
      <c r="I52" s="8">
        <v>0</v>
      </c>
      <c r="J52" s="8">
        <v>1080</v>
      </c>
      <c r="K52" s="1"/>
      <c r="L52" s="1"/>
    </row>
    <row r="53" spans="1:12" ht="13.8">
      <c r="A53" s="1"/>
      <c r="B53" s="1"/>
      <c r="C53" s="1"/>
      <c r="D53" s="1"/>
      <c r="E53" s="1"/>
      <c r="F53" s="1"/>
      <c r="G53" s="1"/>
      <c r="H53" s="8">
        <v>0</v>
      </c>
      <c r="I53" s="8">
        <v>0</v>
      </c>
      <c r="J53" s="1"/>
      <c r="K53" s="1"/>
      <c r="L53" s="1"/>
    </row>
    <row r="54" spans="1:12" ht="13.8">
      <c r="A54" s="1"/>
      <c r="B54" s="1"/>
      <c r="C54" s="1"/>
      <c r="D54" s="1"/>
      <c r="E54" s="1"/>
      <c r="F54" s="1"/>
      <c r="G54" s="1"/>
      <c r="H54" s="8">
        <v>900</v>
      </c>
      <c r="I54" s="8">
        <v>1331</v>
      </c>
      <c r="J54" s="1"/>
      <c r="K54" s="1"/>
      <c r="L54" s="1"/>
    </row>
    <row r="55" spans="1:12" ht="13.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3.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3.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3.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3.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3.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3.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3.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3.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3.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3.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3.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3.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3.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3.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3.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3.8">
      <c r="A71" s="1"/>
      <c r="B71" s="1"/>
      <c r="C71" s="1"/>
      <c r="D71" s="1"/>
      <c r="E71" s="1" t="s">
        <v>141</v>
      </c>
      <c r="F71" s="1"/>
      <c r="G71" s="1"/>
      <c r="H71" s="1"/>
      <c r="I71" s="1"/>
      <c r="J71" s="1"/>
      <c r="K71" s="1"/>
      <c r="L71" s="1"/>
    </row>
    <row r="72" spans="1:12" ht="13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21">
      <c r="A73" s="1"/>
      <c r="B73" s="50" t="s">
        <v>140</v>
      </c>
      <c r="C73" s="1"/>
      <c r="D73" s="1"/>
      <c r="E73" s="179" t="s">
        <v>2</v>
      </c>
      <c r="F73" s="179">
        <v>0</v>
      </c>
      <c r="G73" s="179">
        <v>1</v>
      </c>
      <c r="H73" s="179">
        <v>2</v>
      </c>
      <c r="I73" s="1"/>
      <c r="J73" s="1"/>
      <c r="K73" s="1"/>
      <c r="L73" s="1"/>
    </row>
    <row r="74" spans="1:12" ht="13.8">
      <c r="A74" s="1"/>
      <c r="B74" s="1"/>
      <c r="C74" s="1"/>
      <c r="D74" s="1"/>
      <c r="E74" s="178" t="s">
        <v>3</v>
      </c>
      <c r="F74" s="178">
        <v>-42</v>
      </c>
      <c r="G74" s="178">
        <v>94</v>
      </c>
      <c r="H74" s="178">
        <v>48</v>
      </c>
      <c r="I74" s="1"/>
      <c r="J74" s="1"/>
      <c r="K74" s="1"/>
      <c r="L74" s="1"/>
    </row>
    <row r="75" spans="1:12" ht="13.8">
      <c r="A75" s="1"/>
      <c r="B75" s="1"/>
      <c r="C75" s="1"/>
      <c r="D75" s="1"/>
      <c r="E75" s="1"/>
      <c r="F75" s="1"/>
      <c r="G75" s="1"/>
      <c r="H75" s="1"/>
      <c r="I75" s="1"/>
      <c r="J75" s="8" t="s">
        <v>3</v>
      </c>
      <c r="K75" s="1"/>
      <c r="L75" s="1"/>
    </row>
    <row r="76" spans="1:12" ht="13.8">
      <c r="A76" s="1"/>
      <c r="B76" s="1"/>
      <c r="C76" s="1"/>
      <c r="D76" s="1"/>
      <c r="E76" s="1" t="s">
        <v>142</v>
      </c>
      <c r="F76" s="1"/>
      <c r="G76" s="1"/>
      <c r="H76" s="1"/>
      <c r="I76" s="1"/>
      <c r="J76" s="8">
        <v>-42</v>
      </c>
      <c r="K76" s="1"/>
      <c r="L76" s="1"/>
    </row>
    <row r="77" spans="1:12" ht="13.8">
      <c r="A77" s="1"/>
      <c r="B77" s="1"/>
      <c r="C77" s="1"/>
      <c r="D77" s="1"/>
      <c r="E77" s="1" t="s">
        <v>143</v>
      </c>
      <c r="F77" s="1"/>
      <c r="G77" s="1"/>
      <c r="H77" s="1"/>
      <c r="I77" s="1"/>
      <c r="J77" s="8">
        <v>94</v>
      </c>
      <c r="K77" s="1"/>
      <c r="L77" s="1"/>
    </row>
    <row r="78" spans="1:12" ht="13.8">
      <c r="A78" s="1"/>
      <c r="B78" s="1"/>
      <c r="C78" s="1"/>
      <c r="D78" s="1"/>
      <c r="E78" s="1"/>
      <c r="F78" s="1"/>
      <c r="G78" s="1"/>
      <c r="H78" s="1"/>
      <c r="I78" s="1"/>
      <c r="J78" s="8">
        <v>48</v>
      </c>
      <c r="K78" s="1"/>
      <c r="L78" s="1"/>
    </row>
    <row r="79" spans="1:12" ht="13.8">
      <c r="A79" s="1"/>
      <c r="B79" s="1"/>
      <c r="C79" s="1"/>
      <c r="D79" s="1"/>
      <c r="E79" s="1"/>
      <c r="F79" s="1"/>
      <c r="G79" s="1"/>
      <c r="H79" s="1"/>
      <c r="I79" s="1"/>
      <c r="J79" s="7">
        <f>IRR(J76:J78)</f>
        <v>1.6666666666666661</v>
      </c>
      <c r="K79" s="1" t="s">
        <v>11</v>
      </c>
      <c r="L79" s="1"/>
    </row>
    <row r="80" spans="1:12" ht="13.8">
      <c r="A80" s="1"/>
      <c r="B80" s="1"/>
      <c r="C80" s="1"/>
      <c r="D80" s="1"/>
      <c r="E80" s="1"/>
      <c r="F80" s="1"/>
      <c r="G80" s="1"/>
      <c r="H80" s="4">
        <v>1.7</v>
      </c>
      <c r="I80" s="1"/>
      <c r="J80" s="180">
        <f>NPV(H80,J77:J78)-42</f>
        <v>-0.60082304526749652</v>
      </c>
      <c r="K80" s="1" t="s">
        <v>12</v>
      </c>
      <c r="L80" s="1"/>
    </row>
    <row r="81" spans="1:12" ht="13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3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3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3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3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3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3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3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3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3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3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3.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3.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3.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3.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3.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3.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3.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3.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3.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3.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3.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3.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3.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3.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3.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3.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3.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3.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3.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3.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3.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3.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3.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3.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3.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3.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3.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3.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3.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3.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3.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3.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3.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3.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3.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3.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3.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3.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3.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3.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3.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3.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3.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3.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3.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3.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3.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3.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3.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3.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3.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3.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3.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3.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3.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3.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3.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3.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3.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3.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3.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3.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3.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3.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3.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3.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3.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3.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3.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3.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3.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3.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3.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3.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3.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3.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3.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3.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3.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3.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3.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3.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3.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3.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3.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3.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3.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3.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3.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3.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3.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3.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3.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3.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3.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3.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3.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3.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3.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3.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3.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3.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3.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3.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3.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3.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3.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3.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3.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3.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3.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3.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3.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3.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3.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3.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13.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3.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13.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13.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13.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3.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3.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13.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3.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3.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3.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3.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13.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13.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ht="13.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ht="13.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ht="13.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ht="13.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ht="13.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ht="13.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ht="13.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ht="13.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ht="13.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ht="13.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ht="13.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ht="13.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ht="13.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ht="13.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ht="13.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ht="13.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ht="13.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ht="13.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ht="13.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ht="13.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ht="13.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ht="13.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ht="13.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ht="13.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ht="13.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ht="13.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ht="13.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ht="13.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ht="13.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ht="13.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ht="13.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ht="13.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ht="13.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ht="13.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ht="13.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ht="13.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ht="13.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ht="13.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ht="13.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ht="13.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ht="13.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ht="13.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ht="13.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ht="13.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ht="13.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ht="13.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ht="13.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ht="13.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ht="13.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ht="13.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ht="13.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ht="13.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ht="13.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ht="13.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ht="13.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ht="13.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ht="13.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ht="13.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ht="13.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ht="13.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ht="13.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ht="13.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ht="13.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ht="13.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ht="13.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ht="13.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 ht="13.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 ht="13.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ht="13.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ht="13.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ht="13.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ht="13.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ht="13.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ht="13.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ht="13.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ht="13.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ht="13.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ht="13.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ht="13.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ht="13.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ht="13.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ht="13.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ht="13.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ht="13.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ht="13.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ht="13.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ht="13.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 ht="13.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 ht="13.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 ht="13.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 ht="13.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 ht="13.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 ht="13.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 ht="13.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ht="13.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 ht="13.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ht="13.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ht="13.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ht="13.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ht="13.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ht="13.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ht="13.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ht="13.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ht="13.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 ht="13.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ht="13.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 ht="13.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ht="13.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ht="13.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ht="13.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 ht="13.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 ht="13.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ht="13.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 ht="13.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ht="13.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 ht="13.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 ht="13.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ht="13.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 ht="13.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 ht="13.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ht="13.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 ht="13.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 ht="13.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 ht="13.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 ht="13.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 ht="13.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ht="13.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 ht="13.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 ht="13.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 ht="13.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 ht="13.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 ht="13.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 ht="13.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 ht="13.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 ht="13.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 ht="13.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 ht="13.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 ht="13.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 ht="13.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 ht="13.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 ht="13.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 ht="13.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 ht="13.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 ht="13.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 ht="13.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 ht="13.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 ht="13.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 ht="13.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 ht="13.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 ht="13.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 ht="13.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 ht="13.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 ht="13.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 ht="13.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 ht="13.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 ht="13.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 ht="13.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 ht="13.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 ht="13.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 ht="13.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 ht="13.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 ht="13.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 ht="13.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 ht="13.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 ht="13.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 ht="13.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 ht="13.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 ht="13.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 ht="13.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 ht="13.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 ht="13.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 ht="13.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 ht="13.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 ht="13.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 ht="13.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 ht="13.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 ht="13.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 ht="13.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 ht="13.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 ht="13.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 ht="13.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 ht="13.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 ht="13.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 ht="13.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 ht="13.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 ht="13.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 ht="13.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 ht="13.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 ht="13.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 ht="13.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 ht="13.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 ht="13.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 ht="13.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 ht="13.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 ht="13.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 ht="13.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 ht="13.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 ht="13.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 ht="13.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 ht="13.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 ht="13.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 ht="13.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 ht="13.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 ht="13.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 ht="13.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 ht="13.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 ht="13.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 ht="13.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 ht="13.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 ht="13.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 ht="13.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ht="13.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 ht="13.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 ht="13.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 ht="13.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 ht="13.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 ht="13.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 ht="13.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 ht="13.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 ht="13.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 ht="13.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 ht="13.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 ht="13.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 ht="13.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 ht="13.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 ht="13.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 ht="13.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 ht="13.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 ht="13.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 ht="13.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 ht="13.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 ht="13.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 ht="13.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 ht="13.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 ht="13.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 ht="13.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 ht="13.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ht="13.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 ht="13.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 ht="13.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 ht="13.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 ht="13.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 ht="13.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 ht="13.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 ht="13.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 ht="13.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 ht="13.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 ht="13.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 ht="13.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 ht="13.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 ht="13.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 ht="13.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 ht="13.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 ht="13.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 ht="13.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 ht="13.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 ht="13.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 ht="13.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 ht="13.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 ht="13.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 ht="13.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 ht="13.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 ht="13.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 ht="13.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 ht="13.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 ht="13.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 ht="13.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 ht="13.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 ht="13.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 ht="13.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 ht="13.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 ht="13.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 ht="13.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 ht="13.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 ht="13.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 ht="13.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 ht="13.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 ht="13.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 ht="13.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 ht="13.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 ht="13.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 ht="13.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 ht="13.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 ht="13.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 ht="13.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 ht="13.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 ht="13.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 ht="13.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 ht="13.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 ht="13.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 ht="13.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 ht="13.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 ht="13.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 ht="13.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 ht="13.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 ht="13.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 ht="13.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 ht="13.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1:12" ht="13.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1:12" ht="13.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 ht="13.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1:12" ht="13.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1:12" ht="13.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1:12" ht="13.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1:12" ht="13.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1:12" ht="13.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1:12" ht="13.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1:12" ht="13.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 ht="13.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1:12" ht="13.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1:12" ht="13.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1:12" ht="13.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1:12" ht="13.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1:12" ht="13.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1:12" ht="13.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1:12" ht="13.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1:12" ht="13.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1:12" ht="13.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1:12" ht="13.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1:12" ht="13.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1:12" ht="13.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1:12" ht="13.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1:12" ht="13.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1:12" ht="13.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1:12" ht="13.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1:12" ht="13.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1:12" ht="13.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1:12" ht="13.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1:12" ht="13.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1:12" ht="13.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1:12" ht="13.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1:12" ht="13.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1:12" ht="13.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1:12" ht="13.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1:12" ht="13.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1:12" ht="13.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1:12" ht="13.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1:12" ht="13.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1:12" ht="13.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1:12" ht="13.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1:12" ht="13.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1:12" ht="13.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1:12" ht="13.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1:12" ht="13.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1:12" ht="13.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1:12" ht="13.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1:12" ht="13.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1:12" ht="13.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1:12" ht="13.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1:12" ht="13.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1:12" ht="13.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1:12" ht="13.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1:12" ht="13.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1:12" ht="13.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1:12" ht="13.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1:12" ht="13.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1:12" ht="13.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1:12" ht="13.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1:12" ht="13.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1:12" ht="13.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1:12" ht="13.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1:12" ht="13.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1:12" ht="13.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1:12" ht="13.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1:12" ht="13.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1:12" ht="13.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1:12" ht="13.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1:12" ht="13.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1:12" ht="13.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1:12" ht="13.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1:12" ht="13.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1:12" ht="13.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1:12" ht="13.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1:12" ht="13.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1:12" ht="13.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1:12" ht="13.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1:12" ht="13.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1:12" ht="13.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1:12" ht="13.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1:12" ht="13.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12" ht="13.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1:12" ht="13.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1:12" ht="13.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1:12" ht="13.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1:12" ht="13.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1:12" ht="13.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1:12" ht="13.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1:12" ht="13.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1:12" ht="13.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1:12" ht="13.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1:12" ht="13.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1:12" ht="13.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1:12" ht="13.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 ht="13.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1:12" ht="13.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1:12" ht="13.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1:12" ht="13.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1:12" ht="13.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1:12" ht="13.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1:12" ht="13.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1:12" ht="13.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1:12" ht="13.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1:12" ht="13.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1:12" ht="13.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1:12" ht="13.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1:12" ht="13.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1:12" ht="13.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1:12" ht="13.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1:12" ht="13.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1:12" ht="13.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1:12" ht="13.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1:12" ht="13.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1:12" ht="13.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1:12" ht="13.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1:12" ht="13.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1:12" ht="13.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1:12" ht="13.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1:12" ht="13.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1:12" ht="13.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1:12" ht="13.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1:12" ht="13.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1:12" ht="13.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1:12" ht="13.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1:12" ht="13.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1:12" ht="13.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1:12" ht="13.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1:12" ht="13.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1:12" ht="13.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1:12" ht="13.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1:12" ht="13.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1:12" ht="13.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1:12" ht="13.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1:12" ht="13.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1:12" ht="13.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1:12" ht="13.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1:12" ht="13.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1:12" ht="13.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 ht="13.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1:12" ht="13.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1:12" ht="13.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1:12" ht="13.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1:12" ht="13.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1:12" ht="13.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1:12" ht="13.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1:12" ht="13.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1:12" ht="13.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1:12" ht="13.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1:12" ht="13.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1:12" ht="13.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1:12" ht="13.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1:12" ht="13.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1:12" ht="13.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1:12" ht="13.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1:12" ht="13.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1:12" ht="13.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1:12" ht="13.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1:12" ht="13.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1:12" ht="13.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1:12" ht="13.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1:12" ht="13.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1:12" ht="13.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1:12" ht="13.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1:12" ht="13.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1:12" ht="13.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1:12" ht="13.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1:12" ht="13.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1:12" ht="13.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1:12" ht="13.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1:12" ht="13.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1:12" ht="13.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1:12" ht="13.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1:12" ht="13.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1:12" ht="13.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1:12" ht="13.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1:12" ht="13.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1:12" ht="13.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1:12" ht="13.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1:12" ht="13.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1:12" ht="13.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1:12" ht="13.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1:12" ht="13.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1:12" ht="13.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1:12" ht="13.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1:12" ht="13.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1:12" ht="13.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1:12" ht="13.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1:12" ht="13.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1:12" ht="13.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1:12" ht="13.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1:12" ht="13.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1:12" ht="13.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1:12" ht="13.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1:12" ht="13.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1:12" ht="13.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1:12" ht="13.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1:12" ht="13.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1:12" ht="13.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1:12" ht="13.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1:12" ht="13.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1:12" ht="13.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1:12" ht="13.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1:12" ht="13.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1:12" ht="13.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1:12" ht="13.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1:12" ht="13.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1:12" ht="13.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1:12" ht="13.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1:12" ht="13.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1:12" ht="13.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1:12" ht="13.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1:12" ht="13.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1:12" ht="13.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1:12" ht="13.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1:12" ht="13.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1:12" ht="13.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1:12" ht="13.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1:12" ht="13.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1:12" ht="13.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1:12" ht="13.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1:12" ht="13.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1:12" ht="13.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1:12" ht="13.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1:12" ht="13.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1:12" ht="13.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1:12" ht="13.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1:12" ht="13.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1:12" ht="13.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1:12" ht="13.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1:12" ht="13.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1:12" ht="13.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1:12" ht="13.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1:12" ht="13.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1:12" ht="13.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1:12" ht="13.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1:12" ht="13.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1:12" ht="13.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1:12" ht="13.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1:12" ht="13.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1:12" ht="13.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1:12" ht="13.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1:12" ht="13.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1:12" ht="13.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1:12" ht="13.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1:12" ht="13.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1:12" ht="13.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1:12" ht="13.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1:12" ht="13.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1:12" ht="13.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1:12" ht="13.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1:12" ht="13.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1:12" ht="13.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1:12" ht="13.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1:12" ht="13.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1:12" ht="13.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1:12" ht="13.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1:12" ht="13.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1:12" ht="13.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1:12" ht="13.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1:12" ht="13.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1:12" ht="13.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1:12" ht="13.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1:12" ht="13.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1:12" ht="13.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1:12" ht="13.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1:12" ht="13.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1:12" ht="13.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1:12" ht="13.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1:12" ht="13.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1:12" ht="13.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1:12" ht="13.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1:12" ht="13.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1:12" ht="13.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1:12" ht="13.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1:12" ht="13.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1:12" ht="13.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1:12" ht="13.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1:12" ht="13.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1:12" ht="13.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1:12" ht="13.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1:12" ht="13.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1:12" ht="13.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1:12" ht="13.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1:12" ht="13.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1:12" ht="13.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1:12" ht="13.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1:12" ht="13.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1:12" ht="13.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1:12" ht="13.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1:12" ht="13.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1:12" ht="13.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1:12" ht="13.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1:12" ht="13.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1:12" ht="13.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1:12" ht="13.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1:12" ht="13.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1:12" ht="13.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1:12" ht="13.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1:12" ht="13.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1:12" ht="13.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1:12" ht="13.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1:12" ht="13.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1:12" ht="13.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1:12" ht="13.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1:12" ht="13.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1:12" ht="13.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1:12" ht="13.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1:12" ht="13.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1:12" ht="13.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1:12" ht="13.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1:12" ht="13.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1:12" ht="13.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1:12" ht="13.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1:12" ht="13.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1:12" ht="13.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1:12" ht="13.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1:12" ht="13.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1:12" ht="13.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1:12" ht="13.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1:12" ht="13.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1:12" ht="13.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1:12" ht="13.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1:12" ht="13.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1:12" ht="13.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1:12" ht="13.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1:12" ht="13.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1:12" ht="13.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1:12" ht="13.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1:12" ht="13.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1:12" ht="13.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1:12" ht="13.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1:12" ht="13.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1:12" ht="13.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1:12" ht="13.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1:12" ht="13.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תרגילי כיתה 1-6</vt:lpstr>
      <vt:lpstr>דוגמאות מרצה שאלות 7-11</vt:lpstr>
      <vt:lpstr>תרגול עצמי שאלות 12-15</vt:lpstr>
      <vt:lpstr>פתרון תרגיל בית שאלות 16-18</vt:lpstr>
    </vt:vector>
  </TitlesOfParts>
  <Company>BYTE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Abramoviz Shiri</dc:creator>
  <cp:lastModifiedBy>אופיר מאגדי</cp:lastModifiedBy>
  <dcterms:created xsi:type="dcterms:W3CDTF">2019-05-19T09:55:20Z</dcterms:created>
  <dcterms:modified xsi:type="dcterms:W3CDTF">2019-12-14T17:40:50Z</dcterms:modified>
</cp:coreProperties>
</file>